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mmad\Documents\IMO\Research\2) Winter 2013\"/>
    </mc:Choice>
  </mc:AlternateContent>
  <bookViews>
    <workbookView xWindow="0" yWindow="0" windowWidth="20490" windowHeight="7755" tabRatio="500" activeTab="1"/>
  </bookViews>
  <sheets>
    <sheet name="Survey Data" sheetId="1" r:id="rId1"/>
    <sheet name="Data Analysi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22" i="2"/>
  <c r="B48" i="2"/>
  <c r="B47" i="2"/>
  <c r="B45" i="2"/>
  <c r="B44" i="2"/>
  <c r="B43" i="2"/>
  <c r="B42" i="2"/>
  <c r="B41" i="2"/>
  <c r="B40" i="2"/>
  <c r="B36" i="2"/>
  <c r="B35" i="2"/>
  <c r="B31" i="2"/>
  <c r="B30" i="2"/>
  <c r="B29" i="2"/>
  <c r="B28" i="2"/>
  <c r="B27" i="2"/>
  <c r="B26" i="2"/>
  <c r="B25" i="2"/>
  <c r="B24" i="2"/>
  <c r="B23" i="2"/>
  <c r="C18" i="2"/>
  <c r="B18" i="2"/>
  <c r="C17" i="2"/>
  <c r="B17" i="2"/>
  <c r="C16" i="2"/>
  <c r="B16" i="2"/>
  <c r="B8" i="2"/>
  <c r="B4" i="2"/>
  <c r="B2" i="2"/>
  <c r="B3" i="2"/>
  <c r="B34" i="2"/>
  <c r="B50" i="2"/>
  <c r="B49" i="2"/>
  <c r="B38" i="2"/>
  <c r="B37" i="2"/>
  <c r="B9" i="2"/>
  <c r="B13" i="2"/>
  <c r="B12" i="2"/>
  <c r="B11" i="2"/>
</calcChain>
</file>

<file path=xl/sharedStrings.xml><?xml version="1.0" encoding="utf-8"?>
<sst xmlns="http://schemas.openxmlformats.org/spreadsheetml/2006/main" count="934" uniqueCount="549">
  <si>
    <t>Patient Number</t>
  </si>
  <si>
    <t>Patient Name</t>
  </si>
  <si>
    <t>Gender</t>
  </si>
  <si>
    <t>Age</t>
  </si>
  <si>
    <t>Pulse</t>
  </si>
  <si>
    <t>Respirations</t>
  </si>
  <si>
    <t>Temperature</t>
  </si>
  <si>
    <t>Weight</t>
  </si>
  <si>
    <t>Height</t>
  </si>
  <si>
    <t>Medications Prescribed</t>
  </si>
  <si>
    <t>Chief Complaints</t>
  </si>
  <si>
    <t>Notes</t>
  </si>
  <si>
    <t>Dominigue, Wilson</t>
  </si>
  <si>
    <t>M</t>
  </si>
  <si>
    <t>chest pain, body aches (especially at night), burning urination</t>
  </si>
  <si>
    <t>Previous Visit?</t>
  </si>
  <si>
    <t>Yes</t>
  </si>
  <si>
    <t>Iron/Folic?</t>
  </si>
  <si>
    <t>Jean-Baptiste, Andradi</t>
  </si>
  <si>
    <t>F</t>
  </si>
  <si>
    <t>5'0"</t>
  </si>
  <si>
    <t>headache, watery eyes, dizziness</t>
  </si>
  <si>
    <t>Hctz, Ibuprofen, MTV</t>
  </si>
  <si>
    <t>?</t>
  </si>
  <si>
    <t>cough, cold</t>
  </si>
  <si>
    <t>Domingo, Miland</t>
  </si>
  <si>
    <t>3'11"</t>
  </si>
  <si>
    <t>Henry, Dieumeulic</t>
  </si>
  <si>
    <t>5'7"</t>
  </si>
  <si>
    <t>5'3"</t>
  </si>
  <si>
    <t>headache, joint pain</t>
  </si>
  <si>
    <t>Paracetamol, Amoxicillin</t>
  </si>
  <si>
    <t>Paracetamol</t>
  </si>
  <si>
    <t>Other med?</t>
  </si>
  <si>
    <t>Jean-Charles, Senthia</t>
  </si>
  <si>
    <t>3'6"</t>
  </si>
  <si>
    <t>fever, intestinal worms</t>
  </si>
  <si>
    <t>Jean-Charles, Celia</t>
  </si>
  <si>
    <t>minor cold</t>
  </si>
  <si>
    <t>Borde, Medése</t>
  </si>
  <si>
    <t>5'6"</t>
  </si>
  <si>
    <t>dizziness, blurry vision</t>
  </si>
  <si>
    <t>No</t>
  </si>
  <si>
    <t>cough, intestinal worms</t>
  </si>
  <si>
    <t>worms/malnutrition, weakness</t>
  </si>
  <si>
    <t>Borde, Stevenson</t>
  </si>
  <si>
    <t>Borde, Lelens</t>
  </si>
  <si>
    <t>Tham, Ofane</t>
  </si>
  <si>
    <t>5'4"</t>
  </si>
  <si>
    <t>chest pain, body aches (mainly back pain)</t>
  </si>
  <si>
    <t>Diclofenac</t>
  </si>
  <si>
    <t>5'10"</t>
  </si>
  <si>
    <t>general pain</t>
  </si>
  <si>
    <t>Noel, Ribliy</t>
  </si>
  <si>
    <t>Livaney, Morland</t>
  </si>
  <si>
    <t>headache, abdominal pain, heartburn?</t>
  </si>
  <si>
    <t>Jean, Elanise</t>
  </si>
  <si>
    <t>5'1"</t>
  </si>
  <si>
    <t>acid reflux, joint pain</t>
  </si>
  <si>
    <t>Paracetamol, Antacid</t>
  </si>
  <si>
    <t>Jean, Jaclin</t>
  </si>
  <si>
    <t>Michel, Chimideli</t>
  </si>
  <si>
    <t>4'2"</t>
  </si>
  <si>
    <t>Michel, Charles</t>
  </si>
  <si>
    <t>4'8"</t>
  </si>
  <si>
    <t>acid reflux, dry cough</t>
  </si>
  <si>
    <t>allergy</t>
  </si>
  <si>
    <t>Jean, Lejeanie</t>
  </si>
  <si>
    <t>chest pain, difficulty seeing, general pain, heartburn</t>
  </si>
  <si>
    <t>Paracetamol, Antacid, Vitamin A</t>
  </si>
  <si>
    <t>Mathelo, Itaniese</t>
  </si>
  <si>
    <t>5'8"</t>
  </si>
  <si>
    <t>Pierre, Mirma</t>
  </si>
  <si>
    <t>4'1"</t>
  </si>
  <si>
    <t>dizziness while walking</t>
  </si>
  <si>
    <t>constipation, intestinal worms</t>
  </si>
  <si>
    <t>Diclofenac, Folic Acid</t>
  </si>
  <si>
    <t>Jean-Baptiste, Alianna</t>
  </si>
  <si>
    <t>headache, sore throat</t>
  </si>
  <si>
    <t>Jean, Francia</t>
  </si>
  <si>
    <t>4'3"</t>
  </si>
  <si>
    <t>scalp pain, tinea capitis</t>
  </si>
  <si>
    <t>Almacid</t>
  </si>
  <si>
    <t>St. Juste, Julina</t>
  </si>
  <si>
    <t>5'2"</t>
  </si>
  <si>
    <t xml:space="preserve">Paracetamol </t>
  </si>
  <si>
    <t>Bisinthe, Rosemarie</t>
  </si>
  <si>
    <t>Faint pulse</t>
  </si>
  <si>
    <t>5'5"</t>
  </si>
  <si>
    <t>Telismé, Julthian</t>
  </si>
  <si>
    <t xml:space="preserve">acid reflux </t>
  </si>
  <si>
    <t>intestinal worms</t>
  </si>
  <si>
    <t>Paracetamol, MTV</t>
  </si>
  <si>
    <t>Aline, Jean</t>
  </si>
  <si>
    <t>blurred vision, tinea capitis</t>
  </si>
  <si>
    <t>Aline, Annsith</t>
  </si>
  <si>
    <t>3'2"</t>
  </si>
  <si>
    <t>constipation, stomachache, worms, itchy stomach</t>
  </si>
  <si>
    <t>Aline, Nahama</t>
  </si>
  <si>
    <t>bronchitis, itchy all over, worms</t>
  </si>
  <si>
    <t>Aline, Christeline</t>
  </si>
  <si>
    <t>2'8"</t>
  </si>
  <si>
    <t>cold, itchy all over, worms</t>
  </si>
  <si>
    <t>Fer up, Paracetamol, Miconazol Cream</t>
  </si>
  <si>
    <t>Amoxicillin, Calamine Lotion, Paracetamol</t>
  </si>
  <si>
    <t>Other Med?</t>
  </si>
  <si>
    <t>Nerfils, Alorina</t>
  </si>
  <si>
    <t>4'10"</t>
  </si>
  <si>
    <t>Michel, Consila</t>
  </si>
  <si>
    <t>cough, stomachache, trouble breathing, heartburn</t>
  </si>
  <si>
    <t>Jean, Jeanine</t>
  </si>
  <si>
    <t>anemic, weakness, blurred vision</t>
  </si>
  <si>
    <t>Jean, Miguerson</t>
  </si>
  <si>
    <t>rash/itchy stomach, worms, poor appetite</t>
  </si>
  <si>
    <t>Louis, Carmilia</t>
  </si>
  <si>
    <t>Louis, Windy</t>
  </si>
  <si>
    <t>Louis, Elita</t>
  </si>
  <si>
    <t>Louis, Jean Paul</t>
  </si>
  <si>
    <t>dizziness, blurry vision, body aches</t>
  </si>
  <si>
    <t>4'5"</t>
  </si>
  <si>
    <t>worms, stomachache, cut on hand, tinea</t>
  </si>
  <si>
    <t>weakness, headache, cavity, stomachache, worms, gunk in eyes</t>
  </si>
  <si>
    <t xml:space="preserve">worms, stomachache </t>
  </si>
  <si>
    <t>Paracetamol, Fer up</t>
  </si>
  <si>
    <t>Louis, Erlande</t>
  </si>
  <si>
    <t xml:space="preserve">worms </t>
  </si>
  <si>
    <t>Louis, James</t>
  </si>
  <si>
    <t>3'4"</t>
  </si>
  <si>
    <t>worms, anemia</t>
  </si>
  <si>
    <t>Louis, Robinson</t>
  </si>
  <si>
    <t>worms, rash on cheek</t>
  </si>
  <si>
    <t xml:space="preserve">Fer up, Paracetamol </t>
  </si>
  <si>
    <t>Ketoconazol, Miconazol Cream, Paracetamol</t>
  </si>
  <si>
    <t>Jean, Cassaye</t>
  </si>
  <si>
    <t>Nerfils, Oltim</t>
  </si>
  <si>
    <t>pain, no appetite, dizziness</t>
  </si>
  <si>
    <t>Telimas, Jenda</t>
  </si>
  <si>
    <t>rash on foot and scalp, tinea</t>
  </si>
  <si>
    <t>Dull, Stevenson</t>
  </si>
  <si>
    <t>2'11"</t>
  </si>
  <si>
    <t>stomachache, worms, fever for two days</t>
  </si>
  <si>
    <t>Michel, Marie</t>
  </si>
  <si>
    <t>headache, irregular menstruation, burning eyes, chest pain when coughing</t>
  </si>
  <si>
    <t>Telimas, Jevlin</t>
  </si>
  <si>
    <t>headache, trouble seeing when reading, rib pain, gas</t>
  </si>
  <si>
    <t>Telimas, Andreson</t>
  </si>
  <si>
    <t>blurred vision, nose infection, headache</t>
  </si>
  <si>
    <t>Telimas, Nyflor</t>
  </si>
  <si>
    <t>2'6"</t>
  </si>
  <si>
    <t>anemia, cold, worms</t>
  </si>
  <si>
    <t>Fer up, Amoxicillin, Cotrimoxazole</t>
  </si>
  <si>
    <t>weakness, stomachache, acid reflux, poor appetite</t>
  </si>
  <si>
    <t>Thoussaint, Justméne</t>
  </si>
  <si>
    <t xml:space="preserve">Benjamin, Linda </t>
  </si>
  <si>
    <t>worms, fainted outside clinic</t>
  </si>
  <si>
    <t>St. Jean, Joanna</t>
  </si>
  <si>
    <t>cough, rash on right arm, worms, pain in left leg</t>
  </si>
  <si>
    <t>St. Jean, Jelene</t>
  </si>
  <si>
    <t>3'7"</t>
  </si>
  <si>
    <t>worms, persistent cough</t>
  </si>
  <si>
    <t>Raspira, Paracetamol</t>
  </si>
  <si>
    <t>St. Jean, Makendy</t>
  </si>
  <si>
    <t>3'3"</t>
  </si>
  <si>
    <t>worms, cough</t>
  </si>
  <si>
    <t>St. Jean, Daniel</t>
  </si>
  <si>
    <t>cold/cough, worms</t>
  </si>
  <si>
    <t>Alezi, Philip</t>
  </si>
  <si>
    <t>4'11"</t>
  </si>
  <si>
    <t>stomachache, worms, headache</t>
  </si>
  <si>
    <t>Raspira, Paracetamol, Amoxicillin</t>
  </si>
  <si>
    <t>Coscopin, Paracetamol</t>
  </si>
  <si>
    <t>Celestin, Angele</t>
  </si>
  <si>
    <t>Henry, Lina</t>
  </si>
  <si>
    <t>headaches and weakness</t>
  </si>
  <si>
    <t>St. Juste, Nansie</t>
  </si>
  <si>
    <t>stomachache, dizziness, anemia</t>
  </si>
  <si>
    <t>St. Juste, Jessica</t>
  </si>
  <si>
    <t>4'6"</t>
  </si>
  <si>
    <t>St. Juste, Charlemagne</t>
  </si>
  <si>
    <t>3'10"</t>
  </si>
  <si>
    <t>stomachache, dizziness, anemia, tinea</t>
  </si>
  <si>
    <t>St. Juste, Jolinga</t>
  </si>
  <si>
    <t>Diclofenac, IROFOL, Prenatal Vitamins,</t>
  </si>
  <si>
    <t>Diclofenac, Almacid, IROFOL</t>
  </si>
  <si>
    <t>Paracetamol, IROFOL</t>
  </si>
  <si>
    <t>IROFOL</t>
  </si>
  <si>
    <t>Ketoconazol, Miconazol Cream, IROFOL</t>
  </si>
  <si>
    <t>Ranitidine, IROFOL, Paracetamol</t>
  </si>
  <si>
    <t>Paracetamol, IROFOL, Amoxicillin</t>
  </si>
  <si>
    <t>Paracetamol, Ranitidine, IROFOL</t>
  </si>
  <si>
    <t>Paracetamol, IROFOL, Raspira?</t>
  </si>
  <si>
    <t>IROFOL, Clotrimazol</t>
  </si>
  <si>
    <t>IROFOL, Paracetamol, MTV</t>
  </si>
  <si>
    <t>IROFOL, Ciproflaxin, Doxicyclin, Diclofenac</t>
  </si>
  <si>
    <t xml:space="preserve">Paracetamol, IROFOL </t>
  </si>
  <si>
    <t>Paracetamol, IROFOL, Metronidazol</t>
  </si>
  <si>
    <t>Paracetamol, IROFOL, Almacid</t>
  </si>
  <si>
    <t xml:space="preserve">Paracetamol, Antifungal cream, IROFOL </t>
  </si>
  <si>
    <t>Amoxicillin, Paracetamol, IROFOL</t>
  </si>
  <si>
    <t>IROFOL, Diclofenac</t>
  </si>
  <si>
    <t>Omeprazole, Ibuprofen, IROFOL</t>
  </si>
  <si>
    <t>IROFOL, Paracetamol, Omeprazol, Sorbacid</t>
  </si>
  <si>
    <t xml:space="preserve">IROFOL, Paracetamol </t>
  </si>
  <si>
    <t>Paracetamol, IROFOL Miconazol Cream</t>
  </si>
  <si>
    <t>Diclofenac, IROFOL</t>
  </si>
  <si>
    <t>IROFOL, Fer up, Folic Acid, MTV, Paracetamol</t>
  </si>
  <si>
    <t>Ibuprofen, IROFOL, MTV</t>
  </si>
  <si>
    <t>St. Juste, Soueen</t>
  </si>
  <si>
    <t>45"</t>
  </si>
  <si>
    <t xml:space="preserve">stomachache, dizziness, anemia </t>
  </si>
  <si>
    <t>St. Juste, Kevens</t>
  </si>
  <si>
    <t>28"</t>
  </si>
  <si>
    <t>cold/cough, skin infection, anemia, respiratory infection</t>
  </si>
  <si>
    <t>St. Juste, Omario</t>
  </si>
  <si>
    <t>4'9"</t>
  </si>
  <si>
    <t>sore throat, phlegm, cough</t>
  </si>
  <si>
    <t>St. Juste, Anchise</t>
  </si>
  <si>
    <t>stomachache, cough, congestion</t>
  </si>
  <si>
    <t>St. Juste, Miguelson</t>
  </si>
  <si>
    <t>losing weight, poor appetite, anemia, malnutrition, tinea</t>
  </si>
  <si>
    <t>Antifungal Cream, Fer up, Amoxicillin, MTV</t>
  </si>
  <si>
    <t>Coscopin, Paracetamol, IROFOL, Antifungal Cream</t>
  </si>
  <si>
    <t>Almacid, Diclon, IROFOL</t>
  </si>
  <si>
    <t>Systolic Blood Pressure</t>
  </si>
  <si>
    <t>Diastolic Blood Pressure</t>
  </si>
  <si>
    <t>Grezil, Mirelle</t>
  </si>
  <si>
    <t>headache, respiratory issues, back pain</t>
  </si>
  <si>
    <t>Louis, Liferte</t>
  </si>
  <si>
    <t>3'0"</t>
  </si>
  <si>
    <t>breathing heavy, worms</t>
  </si>
  <si>
    <t>Louis, Milanda</t>
  </si>
  <si>
    <t>Grezil, Elifaite</t>
  </si>
  <si>
    <t>4'7"</t>
  </si>
  <si>
    <t>stomach pain, worms</t>
  </si>
  <si>
    <t>Fer up, Amoxicillin, MTV</t>
  </si>
  <si>
    <t>Paracetamol, IROFOL, Vitamin A</t>
  </si>
  <si>
    <t>Paracetamol, IROFOL, MTV</t>
  </si>
  <si>
    <t>Aline, Dahenbé</t>
  </si>
  <si>
    <t>4 months</t>
  </si>
  <si>
    <t>2'0"</t>
  </si>
  <si>
    <t>coughing, cold, worms, itchy all over</t>
  </si>
  <si>
    <t>Amoxicillin, Cotrimoxazole</t>
  </si>
  <si>
    <t>Jean, Ameck</t>
  </si>
  <si>
    <t>toothache, ear pain, stomach pain</t>
  </si>
  <si>
    <t>Diclofenac, IROFOL, Omeprazole</t>
  </si>
  <si>
    <t>St. Juste, Geméne</t>
  </si>
  <si>
    <t>St. Charles, Romita</t>
  </si>
  <si>
    <t>St. Juste, Magarette</t>
  </si>
  <si>
    <t>St. Charles, Gelanie</t>
  </si>
  <si>
    <t>3'9"</t>
  </si>
  <si>
    <t>Aline, Cheenider</t>
  </si>
  <si>
    <t>Ranitidine, Sorbacid, Paracetamol, IROFOL</t>
  </si>
  <si>
    <t>MTV, Paracetamol</t>
  </si>
  <si>
    <t>MTV, Nystatin, Ciprofloxacin, IROFOL</t>
  </si>
  <si>
    <t>Respira, IROFOL</t>
  </si>
  <si>
    <t>Henry, Roger</t>
  </si>
  <si>
    <t>Henry, Marie Lorette</t>
  </si>
  <si>
    <t>Nerfil, Venia</t>
  </si>
  <si>
    <t>3'5"</t>
  </si>
  <si>
    <t>Nerfil, Beatrice</t>
  </si>
  <si>
    <t>Karoline, Marie</t>
  </si>
  <si>
    <t>B Complex, Diclofenac, IROFOL</t>
  </si>
  <si>
    <t>Cotrimoxazol, Paracetamol, IROFOL, MTV</t>
  </si>
  <si>
    <t>Paracetamol, MTV, IROFOL</t>
  </si>
  <si>
    <t>Pierre, Louizeide</t>
  </si>
  <si>
    <t>pain in eyes and feet, missing toes</t>
  </si>
  <si>
    <t>Diclofenac, B Complex, IROFOL, Almacid</t>
  </si>
  <si>
    <t>Telimos, Jacques</t>
  </si>
  <si>
    <t>shoulder pain, gas, stomach pain</t>
  </si>
  <si>
    <t>Telimos, Faimy</t>
  </si>
  <si>
    <t>3'8"</t>
  </si>
  <si>
    <t>spitting a lot (for days)</t>
  </si>
  <si>
    <t>Telimos, Romilio</t>
  </si>
  <si>
    <t>difficulty hearing, stomachache, worms</t>
  </si>
  <si>
    <t>Omeprazole, Paracetamol, Sorbacid</t>
  </si>
  <si>
    <t>Almacid, Paracetamol, MTV</t>
  </si>
  <si>
    <t>Paracetamol, MTV, Amoxicillin</t>
  </si>
  <si>
    <t>Miobey, Jacque</t>
  </si>
  <si>
    <t>headache, dizziness</t>
  </si>
  <si>
    <t>Louis, Romario</t>
  </si>
  <si>
    <t>foot pain, weakness while walking</t>
  </si>
  <si>
    <t>IROFOL, Vitamin A, Paracetamol</t>
  </si>
  <si>
    <t>IROFOL, B Complex, MTV</t>
  </si>
  <si>
    <t>Jean, Ylneria</t>
  </si>
  <si>
    <t>stomachache (burning pain before and after eating)</t>
  </si>
  <si>
    <t>Jean, Matala</t>
  </si>
  <si>
    <t>fever, cough, stomachache, occasional diarrhea</t>
  </si>
  <si>
    <t>Jean, Nared</t>
  </si>
  <si>
    <t>stomachache, diarrhea, worms possibly</t>
  </si>
  <si>
    <t>Sorbacid, Omeprazol, Ibuprofen, IROFOL</t>
  </si>
  <si>
    <t>Paracetamol, Respira, MTV, IROFOL</t>
  </si>
  <si>
    <t>Cotrimoxazol, Paracetamol, MTV</t>
  </si>
  <si>
    <t>Lorriene, Jean</t>
  </si>
  <si>
    <t>Jean-Charles, Kensie</t>
  </si>
  <si>
    <t>Jean-Charles, Jean Berland</t>
  </si>
  <si>
    <t>Rodner, Coffy</t>
  </si>
  <si>
    <t>Diclon, Sorbacid, IROFOL, Omeprazole</t>
  </si>
  <si>
    <t>IROFOL, MTV</t>
  </si>
  <si>
    <t>Amoxicillin, Paracetamol, MTV</t>
  </si>
  <si>
    <t>Jean-Charles, Witmi</t>
  </si>
  <si>
    <t>headache, asthmatic, weakness in legs, dizziness, stomachache</t>
  </si>
  <si>
    <t>Lemi, Jen</t>
  </si>
  <si>
    <t>stomachache, headache, back pain with periods</t>
  </si>
  <si>
    <t>Jean-Charles, Marie Marike</t>
  </si>
  <si>
    <t>Jean, Jodine</t>
  </si>
  <si>
    <t>Jean, Miike</t>
  </si>
  <si>
    <t>5 months</t>
  </si>
  <si>
    <t>3'11.5"</t>
  </si>
  <si>
    <t>back pain, headache</t>
  </si>
  <si>
    <t>Cotrimoxazol, Paracetamol</t>
  </si>
  <si>
    <t>Josli, Jean</t>
  </si>
  <si>
    <t>cough</t>
  </si>
  <si>
    <t>Jean, Olina</t>
  </si>
  <si>
    <t>Jean, Fedson</t>
  </si>
  <si>
    <t>Michel, Dien Verson</t>
  </si>
  <si>
    <t>slight headache</t>
  </si>
  <si>
    <t>Nerfils, Kenvens</t>
  </si>
  <si>
    <t>&lt;1</t>
  </si>
  <si>
    <t>fever</t>
  </si>
  <si>
    <t>Paracetamol, Amoxicillin, MTV</t>
  </si>
  <si>
    <t>Vil, Rose Marie</t>
  </si>
  <si>
    <t>Alesei, Sonder</t>
  </si>
  <si>
    <t>Alesei, Angelo</t>
  </si>
  <si>
    <t>Alesei, Calinste</t>
  </si>
  <si>
    <t xml:space="preserve">no period in 8 months, </t>
  </si>
  <si>
    <t xml:space="preserve">stomachache, worms </t>
  </si>
  <si>
    <t>stomachache, worms</t>
  </si>
  <si>
    <t>8 months</t>
  </si>
  <si>
    <t>2'2"</t>
  </si>
  <si>
    <t>IROFOL, Diclon</t>
  </si>
  <si>
    <t>Paracetamol, Antifungal Cream, MTV</t>
  </si>
  <si>
    <t>Paracetamol, Antifungal Cream (2 ppl), B Complex</t>
  </si>
  <si>
    <t>Jean, Ossilia</t>
  </si>
  <si>
    <t>Laguerre, Manica</t>
  </si>
  <si>
    <t>Laguerre, Oudmael</t>
  </si>
  <si>
    <t>2'9"</t>
  </si>
  <si>
    <t>Laguerre, Rorbertho</t>
  </si>
  <si>
    <t>3'4.5"</t>
  </si>
  <si>
    <t>Jean, Micadine</t>
  </si>
  <si>
    <t xml:space="preserve">back pain </t>
  </si>
  <si>
    <t>headache, cough</t>
  </si>
  <si>
    <t>toothache</t>
  </si>
  <si>
    <t>cough, fever, cold</t>
  </si>
  <si>
    <t>cough, wound on chin</t>
  </si>
  <si>
    <t>Bio Grip, IROFOL</t>
  </si>
  <si>
    <t>Amoxicillin, Respira, Neomycin Ointment</t>
  </si>
  <si>
    <t>Noel, Alyaham</t>
  </si>
  <si>
    <t>Noel, Jakson</t>
  </si>
  <si>
    <t>5'9"</t>
  </si>
  <si>
    <t>fever, toothache, headache</t>
  </si>
  <si>
    <t>stomachache, spinning eyes, dizziness when waking up, "blacking out"</t>
  </si>
  <si>
    <t>Paracetamol, IROFOL, Vit A</t>
  </si>
  <si>
    <t>Ylencin, Terina</t>
  </si>
  <si>
    <t>neck pain, heachache, back pain</t>
  </si>
  <si>
    <t>Domig, Jansmie</t>
  </si>
  <si>
    <t>stomachaches for a long time, gassy, sometimes hurts for days, throws up food</t>
  </si>
  <si>
    <t>Sorbacid, Ranitidine, Diclon, IROFOL, B Complex</t>
  </si>
  <si>
    <t>Ibuprofen, MTV, IROFOL</t>
  </si>
  <si>
    <t>Sinvirlins, Emmanuel</t>
  </si>
  <si>
    <t>chest pain, stomachache, headache, scabies</t>
  </si>
  <si>
    <t>Dominigue, Angelie</t>
  </si>
  <si>
    <t>general pain, headache</t>
  </si>
  <si>
    <t>Pierre, Josie</t>
  </si>
  <si>
    <t>dizziness, feels weak sometimes</t>
  </si>
  <si>
    <t>David, Mariane</t>
  </si>
  <si>
    <t>backache, gastric/stomach pain, can't climb mountains, legs hurt</t>
  </si>
  <si>
    <t>Obe, Derline</t>
  </si>
  <si>
    <t>4'4"</t>
  </si>
  <si>
    <t>worms, headache sometimes problems bending over and sitting</t>
  </si>
  <si>
    <t>Jessica</t>
  </si>
  <si>
    <t>stomachache, headache, toothache</t>
  </si>
  <si>
    <t>Sorbacid, Omeprazol, Paracetamol, IROFOL</t>
  </si>
  <si>
    <t>Henry, Jeanita</t>
  </si>
  <si>
    <t>Dominique, Emakila</t>
  </si>
  <si>
    <t>Dominique, Emario</t>
  </si>
  <si>
    <t>Alesci, Frandy</t>
  </si>
  <si>
    <t>chest pain, dizziness, acid reflux</t>
  </si>
  <si>
    <t>asthma, cough</t>
  </si>
  <si>
    <t>4'</t>
  </si>
  <si>
    <t>ear pain</t>
  </si>
  <si>
    <t>5'</t>
  </si>
  <si>
    <t>shortness of breath, weak legs</t>
  </si>
  <si>
    <t>Jean, Ogéne</t>
  </si>
  <si>
    <t>wood fell on him at work, trembling ever since, loss of hearing, vertigo, waist pain</t>
  </si>
  <si>
    <t>Diclon, IROFOL, B Complex</t>
  </si>
  <si>
    <t>Jean, Rachelle</t>
  </si>
  <si>
    <t>blurred vision, dizziness, headache</t>
  </si>
  <si>
    <t>David, Andreire</t>
  </si>
  <si>
    <t>headache, chest pain, acid reflux, anemia, back pain, dizziness</t>
  </si>
  <si>
    <t>David, Jameson</t>
  </si>
  <si>
    <t>cough at night, talks in sleep</t>
  </si>
  <si>
    <t>IROFOL, Ranitidine, Almacid, Paracetamol</t>
  </si>
  <si>
    <t>David, Kenley</t>
  </si>
  <si>
    <t>6 months</t>
  </si>
  <si>
    <t>Henry, Jeléne</t>
  </si>
  <si>
    <t>David, Nelson</t>
  </si>
  <si>
    <t>headache, backache, stomachache, chest pain</t>
  </si>
  <si>
    <t>bad vision, tinea</t>
  </si>
  <si>
    <t>David, Kervens</t>
  </si>
  <si>
    <t>worms</t>
  </si>
  <si>
    <t>David, Faland</t>
  </si>
  <si>
    <t>2'10"</t>
  </si>
  <si>
    <t>can't sleep at night, stomachache</t>
  </si>
  <si>
    <t>feet swollen</t>
  </si>
  <si>
    <t>Dominique, Florous</t>
  </si>
  <si>
    <t>stomachache at night</t>
  </si>
  <si>
    <t>Diclon, B Complex, IROFOL</t>
  </si>
  <si>
    <t>Antifungal Cream, IROFOL, Paracetamol, MTV</t>
  </si>
  <si>
    <t>Fer up, MTV, Paracetamol</t>
  </si>
  <si>
    <t>Fer up, Paracetamol, MTV</t>
  </si>
  <si>
    <t>Amoxicillin, MTV, B Complex</t>
  </si>
  <si>
    <t>David, Edithe</t>
  </si>
  <si>
    <t>chest pain, blurred vision</t>
  </si>
  <si>
    <t>Baptiste, Angelo</t>
  </si>
  <si>
    <t>toothache, cavity</t>
  </si>
  <si>
    <t>IROFOL, Sorbacid, Omeprazol, Paracetamol</t>
  </si>
  <si>
    <t>Fer up, Bio Grip, MTV</t>
  </si>
  <si>
    <t>Oudi, Jean</t>
  </si>
  <si>
    <t>headache, stomach, vertigo</t>
  </si>
  <si>
    <t>Jean, Dicenbeing</t>
  </si>
  <si>
    <t>fever, cold, chest pain on right side, shortness of breath</t>
  </si>
  <si>
    <t>Nerfils, Monise</t>
  </si>
  <si>
    <t>headache, dizziness, stomachache, back pain</t>
  </si>
  <si>
    <t>Nerfils, Tamarah</t>
  </si>
  <si>
    <t>asthma, no apetite, stomachache</t>
  </si>
  <si>
    <t>Henry, Kerby</t>
  </si>
  <si>
    <t>stomachache, swollen belly when she eats, difficulty eating</t>
  </si>
  <si>
    <t>Henry Jamesson</t>
  </si>
  <si>
    <t>2'7"</t>
  </si>
  <si>
    <t>cough, constantly cries at night</t>
  </si>
  <si>
    <t>Paracetamol, Omeprazol, IROFOL</t>
  </si>
  <si>
    <t>Paracetamol, IROFOL, MTV, Amoxicillin</t>
  </si>
  <si>
    <t>Respira, Paracetamol, MTV, Antifungal Cream</t>
  </si>
  <si>
    <t>Jean, Oistil</t>
  </si>
  <si>
    <t>blacks out, pain in limbs</t>
  </si>
  <si>
    <t>Michel, Shay</t>
  </si>
  <si>
    <t>headache, stomachache, cough</t>
  </si>
  <si>
    <t>Orisson, Sahesdi</t>
  </si>
  <si>
    <t>headache, toothache</t>
  </si>
  <si>
    <t>Louis, Sosson</t>
  </si>
  <si>
    <t>headache, stomachache</t>
  </si>
  <si>
    <t>Mindy, Philippe</t>
  </si>
  <si>
    <t>headache, cough, eyes spinning</t>
  </si>
  <si>
    <t>Dominique, Chrismene</t>
  </si>
  <si>
    <t>difficulty eating, stomachache, several months</t>
  </si>
  <si>
    <t>Dominique, Jean-Smith</t>
  </si>
  <si>
    <t>infection on head, burning during urination, stomachache, mass on left chest</t>
  </si>
  <si>
    <t>Dominique, Derson</t>
  </si>
  <si>
    <t>John, Sophia</t>
  </si>
  <si>
    <t>toothaches, stomachache, malnourished</t>
  </si>
  <si>
    <t>IROFOL, Paracetamol</t>
  </si>
  <si>
    <t>IROFOL, Ibuprofen, MTV</t>
  </si>
  <si>
    <t>Antifungal Cream, MTV, IROFOL, Paracetamol</t>
  </si>
  <si>
    <t>Paracetamol, Fer up, MTV</t>
  </si>
  <si>
    <t>Louis, Micheline</t>
  </si>
  <si>
    <t>shortness of breath due to birth control</t>
  </si>
  <si>
    <t>Dienbene, Michel</t>
  </si>
  <si>
    <t>memory loss</t>
  </si>
  <si>
    <t>St. Juste, Jolinene</t>
  </si>
  <si>
    <t>difficulty remembering, eyes water while reading</t>
  </si>
  <si>
    <t>Ibuprofen, IROFOL, MTV, B Complex</t>
  </si>
  <si>
    <t>B Complex, IROFOL, Paracetamol</t>
  </si>
  <si>
    <t>Alesei, Fajean</t>
  </si>
  <si>
    <t>toothache, stomachache, "hot-headed</t>
  </si>
  <si>
    <t>Tye, Kelsi</t>
  </si>
  <si>
    <t>Izmelle</t>
  </si>
  <si>
    <t>fever, stomachache</t>
  </si>
  <si>
    <t>IROFOL, MTV, Paracetamol</t>
  </si>
  <si>
    <t>Timo, Nadine</t>
  </si>
  <si>
    <t>fever, toothache, pain in right arm, vertigo</t>
  </si>
  <si>
    <t>IROFOL, Paracetamol, Almacid</t>
  </si>
  <si>
    <t>David, Leanic</t>
  </si>
  <si>
    <t>chest pain, general body pain, eye pain</t>
  </si>
  <si>
    <t>Diclofenac, B Complex, MTV</t>
  </si>
  <si>
    <t>Michel, Jnoven</t>
  </si>
  <si>
    <t>pain in left arm, chest pain, general pain</t>
  </si>
  <si>
    <t>Dominique, Samson</t>
  </si>
  <si>
    <t>headache, stomachache, ear pain, toothache</t>
  </si>
  <si>
    <t>Sadrague, Alexi</t>
  </si>
  <si>
    <t>Jean, Side</t>
  </si>
  <si>
    <t>headache</t>
  </si>
  <si>
    <t>Jean, Saintama</t>
  </si>
  <si>
    <t>headache, neck pain, back ache, heartburn, acid reflux, general pain, vertigo, eyes water constantly</t>
  </si>
  <si>
    <t>Jean, Island</t>
  </si>
  <si>
    <t>4'0"</t>
  </si>
  <si>
    <t>stomachache, malnutrition, skin infection on face, lack of apetite</t>
  </si>
  <si>
    <t>Fhansius, Sinfleurs</t>
  </si>
  <si>
    <t>pain in both forearms and back, general pain</t>
  </si>
  <si>
    <t>Toussaint, Tinil</t>
  </si>
  <si>
    <t>stomachache, muscle pain, pain the back of the neck, backpain</t>
  </si>
  <si>
    <t>Alesei, Lision</t>
  </si>
  <si>
    <t>stomachache, worms, headache, faints sometimes</t>
  </si>
  <si>
    <t>Moamiche, Geezil</t>
  </si>
  <si>
    <t>anemia, throat hurts, difficulty swallowing, gas, acid reflux</t>
  </si>
  <si>
    <t>IROFOL, Soracid, Paracetamol, MTV</t>
  </si>
  <si>
    <t>Cheléne, Michelle</t>
  </si>
  <si>
    <t>vomiting 3x/day, cannot keep food down, belly ache sometimes</t>
  </si>
  <si>
    <t>Kevince, Nefis</t>
  </si>
  <si>
    <t>13 months</t>
  </si>
  <si>
    <t>2'1"</t>
  </si>
  <si>
    <t>stomachache, worms, constipation</t>
  </si>
  <si>
    <t>DATA ANALYSIS</t>
  </si>
  <si>
    <t>Total Number of Surveys</t>
  </si>
  <si>
    <t>Average Survey Size</t>
  </si>
  <si>
    <t>Total Number of People</t>
  </si>
  <si>
    <t>Blood Presure Stats</t>
  </si>
  <si>
    <t># of Prehypertensive</t>
  </si>
  <si>
    <t># of Hyptertensive Patients</t>
  </si>
  <si>
    <t>Total Patients</t>
  </si>
  <si>
    <t>% of Patients PreHyp.</t>
  </si>
  <si>
    <t>% of Patients Hypertensive</t>
  </si>
  <si>
    <t>% of Patients with High BP</t>
  </si>
  <si>
    <t>Average Blood Pressure</t>
  </si>
  <si>
    <t>Systolic</t>
  </si>
  <si>
    <t>Diastolic</t>
  </si>
  <si>
    <t>Male</t>
  </si>
  <si>
    <t>Female</t>
  </si>
  <si>
    <t>Total Average</t>
  </si>
  <si>
    <t>Clinical Diagnoses</t>
  </si>
  <si>
    <t>Based on medications given. The Summer 2014 and Winter 2012 data is 'hardcoded' or entered in manually</t>
  </si>
  <si>
    <t>SUM 13</t>
  </si>
  <si>
    <t>WIN 12</t>
  </si>
  <si>
    <t>General Pain</t>
  </si>
  <si>
    <t>Hypertension</t>
  </si>
  <si>
    <t>Heartburn/GERD/Ulcers</t>
  </si>
  <si>
    <t>Anemia</t>
  </si>
  <si>
    <t>Malnutrition</t>
  </si>
  <si>
    <t>Pregnancy</t>
  </si>
  <si>
    <t>Fungal Infection/Ringworm</t>
  </si>
  <si>
    <t>Bacterial Infections</t>
  </si>
  <si>
    <t>Helminthic Infections</t>
  </si>
  <si>
    <t>Total # of Diagnoses</t>
  </si>
  <si>
    <t>Population Statistics</t>
  </si>
  <si>
    <t>Total Number of Patients</t>
  </si>
  <si>
    <t># of Males</t>
  </si>
  <si>
    <t># of Females</t>
  </si>
  <si>
    <t>% of Males</t>
  </si>
  <si>
    <t>% of Females</t>
  </si>
  <si>
    <t>Ages &lt; 1</t>
  </si>
  <si>
    <t>Ages 1 - 13</t>
  </si>
  <si>
    <t>Ages 13 - 19</t>
  </si>
  <si>
    <t>Ages 19 - 40</t>
  </si>
  <si>
    <t>Ages 40 - 100+</t>
  </si>
  <si>
    <t>Average Age</t>
  </si>
  <si>
    <t>Number of Minors 1 - 18</t>
  </si>
  <si>
    <t xml:space="preserve">Number of Adults 18+ </t>
  </si>
  <si>
    <t>% of Minors</t>
  </si>
  <si>
    <t>% of Adults</t>
  </si>
  <si>
    <t>WIN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</si>
</sst>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Clinical Cases-Haiti Winter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Analysis'!$A$22:$A$31</c:f>
              <c:strCache>
                <c:ptCount val="10"/>
                <c:pt idx="0">
                  <c:v>General Pain</c:v>
                </c:pt>
                <c:pt idx="1">
                  <c:v>Hypertension</c:v>
                </c:pt>
                <c:pt idx="2">
                  <c:v>Heartburn/GERD/Ulcers</c:v>
                </c:pt>
                <c:pt idx="3">
                  <c:v>Anemia</c:v>
                </c:pt>
                <c:pt idx="4">
                  <c:v>Malnutrition</c:v>
                </c:pt>
                <c:pt idx="5">
                  <c:v>Pregnancy</c:v>
                </c:pt>
                <c:pt idx="6">
                  <c:v>Fungal Infection/Ringworm</c:v>
                </c:pt>
                <c:pt idx="7">
                  <c:v>Bacterial Infections</c:v>
                </c:pt>
                <c:pt idx="8">
                  <c:v>Helminthic Infections</c:v>
                </c:pt>
                <c:pt idx="9">
                  <c:v>Total # of Diagnoses</c:v>
                </c:pt>
              </c:strCache>
            </c:strRef>
          </c:cat>
          <c:val>
            <c:numRef>
              <c:f>'Data Analysis'!$B$22:$B$31</c:f>
              <c:numCache>
                <c:formatCode>General</c:formatCode>
                <c:ptCount val="10"/>
                <c:pt idx="0">
                  <c:v>120</c:v>
                </c:pt>
                <c:pt idx="1">
                  <c:v>1</c:v>
                </c:pt>
                <c:pt idx="2">
                  <c:v>32</c:v>
                </c:pt>
                <c:pt idx="3">
                  <c:v>89</c:v>
                </c:pt>
                <c:pt idx="4">
                  <c:v>60</c:v>
                </c:pt>
                <c:pt idx="5">
                  <c:v>2</c:v>
                </c:pt>
                <c:pt idx="6">
                  <c:v>2</c:v>
                </c:pt>
                <c:pt idx="7">
                  <c:v>28</c:v>
                </c:pt>
                <c:pt idx="8">
                  <c:v>0</c:v>
                </c:pt>
                <c:pt idx="9">
                  <c:v>175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02132256"/>
        <c:axId val="1502138240"/>
      </c:barChart>
      <c:catAx>
        <c:axId val="150213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38240"/>
        <c:crosses val="autoZero"/>
        <c:auto val="1"/>
        <c:lblAlgn val="ctr"/>
        <c:lblOffset val="100"/>
        <c:noMultiLvlLbl val="0"/>
      </c:catAx>
      <c:valAx>
        <c:axId val="15021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3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Clinical Cases</a:t>
            </a:r>
            <a:r>
              <a:rPr lang="en-US" baseline="0"/>
              <a:t> Comparison Between Trips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Analysis'!$B$21</c:f>
              <c:strCache>
                <c:ptCount val="1"/>
                <c:pt idx="0">
                  <c:v>WIN 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Analysis'!$A$22:$A$30</c15:sqref>
                  </c15:fullRef>
                </c:ext>
              </c:extLst>
              <c:f>('Data Analysis'!$A$22:$A$23,'Data Analysis'!$A$29:$A$30)</c:f>
              <c:strCache>
                <c:ptCount val="4"/>
                <c:pt idx="0">
                  <c:v>General Pain</c:v>
                </c:pt>
                <c:pt idx="1">
                  <c:v>Hypertension</c:v>
                </c:pt>
                <c:pt idx="2">
                  <c:v>Bacterial Infections</c:v>
                </c:pt>
                <c:pt idx="3">
                  <c:v>Helminthic Infections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Analysis'!$B$22:$B$30</c15:sqref>
                  </c15:fullRef>
                </c:ext>
              </c:extLst>
              <c:f>('Data Analysis'!$B$22:$B$23,'Data Analysis'!$B$29:$B$30)</c:f>
              <c:numCache>
                <c:formatCode>General</c:formatCode>
                <c:ptCount val="4"/>
                <c:pt idx="0">
                  <c:v>120</c:v>
                </c:pt>
                <c:pt idx="1">
                  <c:v>1</c:v>
                </c:pt>
                <c:pt idx="2">
                  <c:v>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Analysis'!$C$21</c:f>
              <c:strCache>
                <c:ptCount val="1"/>
                <c:pt idx="0">
                  <c:v>SUM 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Analysis'!$A$22:$A$30</c15:sqref>
                  </c15:fullRef>
                </c:ext>
              </c:extLst>
              <c:f>('Data Analysis'!$A$22:$A$23,'Data Analysis'!$A$29:$A$30)</c:f>
              <c:strCache>
                <c:ptCount val="4"/>
                <c:pt idx="0">
                  <c:v>General Pain</c:v>
                </c:pt>
                <c:pt idx="1">
                  <c:v>Hypertension</c:v>
                </c:pt>
                <c:pt idx="2">
                  <c:v>Bacterial Infections</c:v>
                </c:pt>
                <c:pt idx="3">
                  <c:v>Helminthic Infections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Analysis'!$C$22:$C$30</c15:sqref>
                  </c15:fullRef>
                </c:ext>
              </c:extLst>
              <c:f>('Data Analysis'!$C$22:$C$23,'Data Analysis'!$C$29:$C$30)</c:f>
              <c:numCache>
                <c:formatCode>General</c:formatCode>
                <c:ptCount val="4"/>
                <c:pt idx="0">
                  <c:v>155</c:v>
                </c:pt>
                <c:pt idx="1">
                  <c:v>62</c:v>
                </c:pt>
                <c:pt idx="2">
                  <c:v>68</c:v>
                </c:pt>
                <c:pt idx="3">
                  <c:v>31</c:v>
                </c:pt>
              </c:numCache>
            </c:numRef>
          </c:val>
        </c:ser>
        <c:ser>
          <c:idx val="2"/>
          <c:order val="2"/>
          <c:tx>
            <c:strRef>
              <c:f>'Data Analysis'!$D$21</c:f>
              <c:strCache>
                <c:ptCount val="1"/>
                <c:pt idx="0">
                  <c:v>WIN 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Analysis'!$A$22:$A$30</c15:sqref>
                  </c15:fullRef>
                </c:ext>
              </c:extLst>
              <c:f>('Data Analysis'!$A$22:$A$23,'Data Analysis'!$A$29:$A$30)</c:f>
              <c:strCache>
                <c:ptCount val="4"/>
                <c:pt idx="0">
                  <c:v>General Pain</c:v>
                </c:pt>
                <c:pt idx="1">
                  <c:v>Hypertension</c:v>
                </c:pt>
                <c:pt idx="2">
                  <c:v>Bacterial Infections</c:v>
                </c:pt>
                <c:pt idx="3">
                  <c:v>Helminthic Infections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Analysis'!$D$22:$D$30</c15:sqref>
                  </c15:fullRef>
                </c:ext>
              </c:extLst>
              <c:f>('Data Analysis'!$D$22:$D$23,'Data Analysis'!$D$29:$D$30)</c:f>
              <c:numCache>
                <c:formatCode>General</c:formatCode>
                <c:ptCount val="4"/>
                <c:pt idx="0">
                  <c:v>170</c:v>
                </c:pt>
                <c:pt idx="1">
                  <c:v>80</c:v>
                </c:pt>
                <c:pt idx="2">
                  <c:v>59</c:v>
                </c:pt>
                <c:pt idx="3">
                  <c:v>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02143680"/>
        <c:axId val="1502132800"/>
      </c:barChart>
      <c:catAx>
        <c:axId val="150214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32800"/>
        <c:crosses val="autoZero"/>
        <c:auto val="1"/>
        <c:lblAlgn val="ctr"/>
        <c:lblOffset val="100"/>
        <c:noMultiLvlLbl val="0"/>
      </c:catAx>
      <c:valAx>
        <c:axId val="15021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Analysis'!$A$37:$A$38</c:f>
              <c:strCache>
                <c:ptCount val="2"/>
                <c:pt idx="0">
                  <c:v>% of Males</c:v>
                </c:pt>
                <c:pt idx="1">
                  <c:v>% of Females</c:v>
                </c:pt>
              </c:strCache>
            </c:strRef>
          </c:cat>
          <c:val>
            <c:numRef>
              <c:f>'Data Analysis'!$B$37:$B$38</c:f>
              <c:numCache>
                <c:formatCode>0.00%</c:formatCode>
                <c:ptCount val="2"/>
                <c:pt idx="0">
                  <c:v>0.41714285714285715</c:v>
                </c:pt>
                <c:pt idx="1">
                  <c:v>0.53714285714285714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Age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DE0D92A6-419E-4846-ACB7-534C4018DCB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0.10749081364829406"/>
                  <c:y val="4.7581656459609219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541611E2-37ED-4E70-9E34-C9AFFE4594B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6634EAB-ECF9-44FE-809C-5E7C12DD989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2C524041-EA2D-4C18-A5CF-0D74143F920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AC4E5B7-52E1-4664-8EA2-52119184E681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Analysis'!$A$40:$A$44</c:f>
              <c:strCache>
                <c:ptCount val="5"/>
                <c:pt idx="0">
                  <c:v>Ages &lt; 1</c:v>
                </c:pt>
                <c:pt idx="1">
                  <c:v>Ages 1 - 13</c:v>
                </c:pt>
                <c:pt idx="2">
                  <c:v>Ages 13 - 19</c:v>
                </c:pt>
                <c:pt idx="3">
                  <c:v>Ages 19 - 40</c:v>
                </c:pt>
                <c:pt idx="4">
                  <c:v>Ages 40 - 100+</c:v>
                </c:pt>
              </c:strCache>
            </c:strRef>
          </c:cat>
          <c:val>
            <c:numRef>
              <c:f>'Data Analysis'!$B$40:$B$44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32</c:v>
                </c:pt>
                <c:pt idx="3">
                  <c:v>26</c:v>
                </c:pt>
                <c:pt idx="4">
                  <c:v>37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Blood Pressure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Data'!$F$1</c:f>
              <c:strCache>
                <c:ptCount val="1"/>
                <c:pt idx="0">
                  <c:v>Diastolic Blood Pressure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'Survey Data'!$E$2:$E$176</c:f>
              <c:numCache>
                <c:formatCode>General</c:formatCode>
                <c:ptCount val="175"/>
                <c:pt idx="0">
                  <c:v>130</c:v>
                </c:pt>
                <c:pt idx="1">
                  <c:v>150</c:v>
                </c:pt>
                <c:pt idx="3">
                  <c:v>140</c:v>
                </c:pt>
                <c:pt idx="5">
                  <c:v>120</c:v>
                </c:pt>
                <c:pt idx="6">
                  <c:v>130</c:v>
                </c:pt>
                <c:pt idx="9">
                  <c:v>160</c:v>
                </c:pt>
                <c:pt idx="10">
                  <c:v>130</c:v>
                </c:pt>
                <c:pt idx="11">
                  <c:v>125</c:v>
                </c:pt>
                <c:pt idx="12">
                  <c:v>145</c:v>
                </c:pt>
                <c:pt idx="13">
                  <c:v>140</c:v>
                </c:pt>
                <c:pt idx="16">
                  <c:v>130</c:v>
                </c:pt>
                <c:pt idx="17">
                  <c:v>135</c:v>
                </c:pt>
                <c:pt idx="19">
                  <c:v>140</c:v>
                </c:pt>
                <c:pt idx="21">
                  <c:v>135</c:v>
                </c:pt>
                <c:pt idx="22">
                  <c:v>115</c:v>
                </c:pt>
                <c:pt idx="24">
                  <c:v>140</c:v>
                </c:pt>
                <c:pt idx="29">
                  <c:v>130</c:v>
                </c:pt>
                <c:pt idx="30">
                  <c:v>130</c:v>
                </c:pt>
                <c:pt idx="31">
                  <c:v>140</c:v>
                </c:pt>
                <c:pt idx="33">
                  <c:v>135</c:v>
                </c:pt>
                <c:pt idx="40">
                  <c:v>135</c:v>
                </c:pt>
                <c:pt idx="41">
                  <c:v>140</c:v>
                </c:pt>
                <c:pt idx="42">
                  <c:v>145</c:v>
                </c:pt>
                <c:pt idx="46">
                  <c:v>140</c:v>
                </c:pt>
                <c:pt idx="48">
                  <c:v>100</c:v>
                </c:pt>
                <c:pt idx="55">
                  <c:v>140</c:v>
                </c:pt>
                <c:pt idx="56">
                  <c:v>140</c:v>
                </c:pt>
                <c:pt idx="66">
                  <c:v>150</c:v>
                </c:pt>
                <c:pt idx="70">
                  <c:v>130</c:v>
                </c:pt>
                <c:pt idx="71">
                  <c:v>120</c:v>
                </c:pt>
                <c:pt idx="73">
                  <c:v>110</c:v>
                </c:pt>
                <c:pt idx="76">
                  <c:v>145</c:v>
                </c:pt>
                <c:pt idx="77">
                  <c:v>145</c:v>
                </c:pt>
                <c:pt idx="81">
                  <c:v>135</c:v>
                </c:pt>
                <c:pt idx="82">
                  <c:v>120</c:v>
                </c:pt>
                <c:pt idx="85">
                  <c:v>125</c:v>
                </c:pt>
                <c:pt idx="86">
                  <c:v>120</c:v>
                </c:pt>
                <c:pt idx="87">
                  <c:v>145</c:v>
                </c:pt>
                <c:pt idx="90">
                  <c:v>170</c:v>
                </c:pt>
                <c:pt idx="96">
                  <c:v>130</c:v>
                </c:pt>
                <c:pt idx="99">
                  <c:v>125</c:v>
                </c:pt>
                <c:pt idx="105">
                  <c:v>120</c:v>
                </c:pt>
                <c:pt idx="109">
                  <c:v>130</c:v>
                </c:pt>
                <c:pt idx="114">
                  <c:v>120</c:v>
                </c:pt>
                <c:pt idx="115">
                  <c:v>120</c:v>
                </c:pt>
                <c:pt idx="116">
                  <c:v>150</c:v>
                </c:pt>
                <c:pt idx="118">
                  <c:v>135</c:v>
                </c:pt>
                <c:pt idx="119">
                  <c:v>140</c:v>
                </c:pt>
                <c:pt idx="121">
                  <c:v>115</c:v>
                </c:pt>
                <c:pt idx="124">
                  <c:v>130</c:v>
                </c:pt>
                <c:pt idx="128">
                  <c:v>145</c:v>
                </c:pt>
                <c:pt idx="129">
                  <c:v>165</c:v>
                </c:pt>
                <c:pt idx="130">
                  <c:v>125</c:v>
                </c:pt>
                <c:pt idx="132">
                  <c:v>140</c:v>
                </c:pt>
                <c:pt idx="138">
                  <c:v>125</c:v>
                </c:pt>
                <c:pt idx="140">
                  <c:v>130</c:v>
                </c:pt>
                <c:pt idx="141">
                  <c:v>120</c:v>
                </c:pt>
                <c:pt idx="142">
                  <c:v>120</c:v>
                </c:pt>
                <c:pt idx="146">
                  <c:v>154</c:v>
                </c:pt>
                <c:pt idx="147">
                  <c:v>125</c:v>
                </c:pt>
                <c:pt idx="151">
                  <c:v>125</c:v>
                </c:pt>
                <c:pt idx="155">
                  <c:v>120</c:v>
                </c:pt>
                <c:pt idx="156">
                  <c:v>140</c:v>
                </c:pt>
                <c:pt idx="157">
                  <c:v>140</c:v>
                </c:pt>
                <c:pt idx="158">
                  <c:v>125</c:v>
                </c:pt>
                <c:pt idx="161">
                  <c:v>125</c:v>
                </c:pt>
                <c:pt idx="162">
                  <c:v>155</c:v>
                </c:pt>
                <c:pt idx="163">
                  <c:v>168</c:v>
                </c:pt>
                <c:pt idx="164">
                  <c:v>130</c:v>
                </c:pt>
                <c:pt idx="166">
                  <c:v>120</c:v>
                </c:pt>
                <c:pt idx="167">
                  <c:v>130</c:v>
                </c:pt>
                <c:pt idx="170">
                  <c:v>150</c:v>
                </c:pt>
                <c:pt idx="172">
                  <c:v>135</c:v>
                </c:pt>
              </c:numCache>
            </c:numRef>
          </c:xVal>
          <c:yVal>
            <c:numRef>
              <c:f>'Survey Data'!$F$2:$F$176</c:f>
              <c:numCache>
                <c:formatCode>General</c:formatCode>
                <c:ptCount val="175"/>
                <c:pt idx="0">
                  <c:v>80</c:v>
                </c:pt>
                <c:pt idx="1">
                  <c:v>80</c:v>
                </c:pt>
                <c:pt idx="3">
                  <c:v>90</c:v>
                </c:pt>
                <c:pt idx="5">
                  <c:v>90</c:v>
                </c:pt>
                <c:pt idx="6">
                  <c:v>90</c:v>
                </c:pt>
                <c:pt idx="9">
                  <c:v>95</c:v>
                </c:pt>
                <c:pt idx="10">
                  <c:v>85</c:v>
                </c:pt>
                <c:pt idx="11">
                  <c:v>80</c:v>
                </c:pt>
                <c:pt idx="12">
                  <c:v>80</c:v>
                </c:pt>
                <c:pt idx="13">
                  <c:v>75</c:v>
                </c:pt>
                <c:pt idx="16">
                  <c:v>80</c:v>
                </c:pt>
                <c:pt idx="17">
                  <c:v>90</c:v>
                </c:pt>
                <c:pt idx="19">
                  <c:v>90</c:v>
                </c:pt>
                <c:pt idx="21">
                  <c:v>90</c:v>
                </c:pt>
                <c:pt idx="22">
                  <c:v>70</c:v>
                </c:pt>
                <c:pt idx="24">
                  <c:v>110</c:v>
                </c:pt>
                <c:pt idx="29">
                  <c:v>85</c:v>
                </c:pt>
                <c:pt idx="30">
                  <c:v>80</c:v>
                </c:pt>
                <c:pt idx="31">
                  <c:v>90</c:v>
                </c:pt>
                <c:pt idx="33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80</c:v>
                </c:pt>
                <c:pt idx="46">
                  <c:v>80</c:v>
                </c:pt>
                <c:pt idx="48">
                  <c:v>70</c:v>
                </c:pt>
                <c:pt idx="55">
                  <c:v>90</c:v>
                </c:pt>
                <c:pt idx="56">
                  <c:v>80</c:v>
                </c:pt>
                <c:pt idx="66">
                  <c:v>75</c:v>
                </c:pt>
                <c:pt idx="70">
                  <c:v>90</c:v>
                </c:pt>
                <c:pt idx="71">
                  <c:v>90</c:v>
                </c:pt>
                <c:pt idx="73">
                  <c:v>90</c:v>
                </c:pt>
                <c:pt idx="76">
                  <c:v>100</c:v>
                </c:pt>
                <c:pt idx="77">
                  <c:v>95</c:v>
                </c:pt>
                <c:pt idx="81">
                  <c:v>85</c:v>
                </c:pt>
                <c:pt idx="82">
                  <c:v>70</c:v>
                </c:pt>
                <c:pt idx="85">
                  <c:v>80</c:v>
                </c:pt>
                <c:pt idx="86">
                  <c:v>80</c:v>
                </c:pt>
                <c:pt idx="87">
                  <c:v>85</c:v>
                </c:pt>
                <c:pt idx="90">
                  <c:v>120</c:v>
                </c:pt>
                <c:pt idx="96">
                  <c:v>100</c:v>
                </c:pt>
                <c:pt idx="99">
                  <c:v>80</c:v>
                </c:pt>
                <c:pt idx="105">
                  <c:v>90</c:v>
                </c:pt>
                <c:pt idx="109">
                  <c:v>85</c:v>
                </c:pt>
                <c:pt idx="114">
                  <c:v>80</c:v>
                </c:pt>
                <c:pt idx="115">
                  <c:v>80</c:v>
                </c:pt>
                <c:pt idx="116">
                  <c:v>110</c:v>
                </c:pt>
                <c:pt idx="118">
                  <c:v>90</c:v>
                </c:pt>
                <c:pt idx="119">
                  <c:v>90</c:v>
                </c:pt>
                <c:pt idx="121">
                  <c:v>70</c:v>
                </c:pt>
                <c:pt idx="124">
                  <c:v>92</c:v>
                </c:pt>
                <c:pt idx="128">
                  <c:v>90</c:v>
                </c:pt>
                <c:pt idx="129">
                  <c:v>100</c:v>
                </c:pt>
                <c:pt idx="130">
                  <c:v>80</c:v>
                </c:pt>
                <c:pt idx="132">
                  <c:v>100</c:v>
                </c:pt>
                <c:pt idx="138">
                  <c:v>80</c:v>
                </c:pt>
                <c:pt idx="140">
                  <c:v>90</c:v>
                </c:pt>
                <c:pt idx="141">
                  <c:v>80</c:v>
                </c:pt>
                <c:pt idx="142">
                  <c:v>80</c:v>
                </c:pt>
                <c:pt idx="146">
                  <c:v>110</c:v>
                </c:pt>
                <c:pt idx="147">
                  <c:v>90</c:v>
                </c:pt>
                <c:pt idx="151">
                  <c:v>80</c:v>
                </c:pt>
                <c:pt idx="155">
                  <c:v>76</c:v>
                </c:pt>
                <c:pt idx="156">
                  <c:v>90</c:v>
                </c:pt>
                <c:pt idx="157">
                  <c:v>85</c:v>
                </c:pt>
                <c:pt idx="158">
                  <c:v>80</c:v>
                </c:pt>
                <c:pt idx="161">
                  <c:v>80</c:v>
                </c:pt>
                <c:pt idx="162">
                  <c:v>100</c:v>
                </c:pt>
                <c:pt idx="163">
                  <c:v>110</c:v>
                </c:pt>
                <c:pt idx="164">
                  <c:v>80</c:v>
                </c:pt>
                <c:pt idx="166">
                  <c:v>80</c:v>
                </c:pt>
                <c:pt idx="167">
                  <c:v>90</c:v>
                </c:pt>
                <c:pt idx="170">
                  <c:v>110</c:v>
                </c:pt>
                <c:pt idx="172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140416"/>
        <c:axId val="1800197120"/>
      </c:scatterChart>
      <c:valAx>
        <c:axId val="150214041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Systolic BP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97120"/>
        <c:crosses val="autoZero"/>
        <c:crossBetween val="midCat"/>
      </c:valAx>
      <c:valAx>
        <c:axId val="18001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Diastolic BP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0</xdr:row>
      <xdr:rowOff>138112</xdr:rowOff>
    </xdr:from>
    <xdr:to>
      <xdr:col>10</xdr:col>
      <xdr:colOff>490537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20</xdr:row>
      <xdr:rowOff>109537</xdr:rowOff>
    </xdr:from>
    <xdr:to>
      <xdr:col>12</xdr:col>
      <xdr:colOff>519112</xdr:colOff>
      <xdr:row>34</xdr:row>
      <xdr:rowOff>52387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33337</xdr:colOff>
      <xdr:row>34</xdr:row>
      <xdr:rowOff>80962</xdr:rowOff>
    </xdr:from>
    <xdr:to>
      <xdr:col>7</xdr:col>
      <xdr:colOff>19050</xdr:colOff>
      <xdr:row>47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452437</xdr:colOff>
      <xdr:row>34</xdr:row>
      <xdr:rowOff>109536</xdr:rowOff>
    </xdr:from>
    <xdr:to>
      <xdr:col>11</xdr:col>
      <xdr:colOff>381000</xdr:colOff>
      <xdr:row>47</xdr:row>
      <xdr:rowOff>104774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51</xdr:row>
      <xdr:rowOff>28574</xdr:rowOff>
    </xdr:from>
    <xdr:to>
      <xdr:col>16</xdr:col>
      <xdr:colOff>323850</xdr:colOff>
      <xdr:row>84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0.45022</cdr:x>
      <cdr:y>0.12058</cdr:y>
    </cdr:from>
    <cdr:to>
      <cdr:x>0.56171</cdr:x>
      <cdr:y>0.45392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632200" y="498476"/>
          <a:ext cx="899500" cy="13779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  <a:alpha val="20000"/>
          </a:schemeClr>
        </a:solidFill>
        <a:ln xmlns:a="http://schemas.openxmlformats.org/drawingml/2006/main" w="28575" cmpd="sng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0.43723</cdr:x>
      <cdr:y>0.12289</cdr:y>
    </cdr:from>
    <cdr:to>
      <cdr:x>0.56448</cdr:x>
      <cdr:y>0.2253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527425" y="508000"/>
          <a:ext cx="1026577" cy="423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2000" b="1">
              <a:solidFill>
                <a:srgbClr val="FF0000"/>
              </a:solidFill>
            </a:rPr>
            <a:t>PreHBP</a:t>
          </a:r>
        </a:p>
      </cdr:txBody>
    </cdr:sp>
  </cdr:relSizeAnchor>
  <cdr:relSizeAnchor xmlns:cdr="http://schemas.openxmlformats.org/drawingml/2006/chartDrawing">
    <cdr:from>
      <cdr:x>0.56197</cdr:x>
      <cdr:y>0.07386</cdr:y>
    </cdr:from>
    <cdr:to>
      <cdr:x>0.98048</cdr:x>
      <cdr:y>0.54147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6305551" y="495302"/>
          <a:ext cx="4695824" cy="3135612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1000"/>
          </a:srgbClr>
        </a:solidFill>
        <a:ln xmlns:a="http://schemas.openxmlformats.org/drawingml/2006/main" w="28575" cmpd="sng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0.7974</cdr:x>
      <cdr:y>0.32718</cdr:y>
    </cdr:from>
    <cdr:to>
      <cdr:x>0.85682</cdr:x>
      <cdr:y>0.39031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8947150" y="2193925"/>
          <a:ext cx="666777" cy="423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>
              <a:solidFill>
                <a:srgbClr val="FF0000"/>
              </a:solidFill>
            </a:rPr>
            <a:t>HBP</a:t>
          </a:r>
        </a:p>
      </cdr:txBody>
    </cdr:sp>
  </cdr:relSizeAnchor>
</c:userShapes>
</file>

<file path=xl/tables/table1.xml><?xml version="1.0" encoding="utf-8"?>
<table xmlns="http://schemas.openxmlformats.org/spreadsheetml/2006/main" id="2" name="Table2" displayName="Table2" ref="A1:O176" totalsRowShown="0">
  <autoFilter ref="A1:O176"/>
  <tableColumns count="15">
    <tableColumn id="1" name="Patient Number"/>
    <tableColumn id="2" name="Patient Name"/>
    <tableColumn id="3" name="Gender"/>
    <tableColumn id="4" name="Age"/>
    <tableColumn id="5" name="Systolic Blood Pressure"/>
    <tableColumn id="16" name="Diastolic Blood Pressure"/>
    <tableColumn id="6" name="Pulse"/>
    <tableColumn id="7" name="Respirations"/>
    <tableColumn id="8" name="Temperature"/>
    <tableColumn id="9" name="Weight"/>
    <tableColumn id="10" name="Height"/>
    <tableColumn id="11" name="Chief Complaints"/>
    <tableColumn id="12" name="Medications Prescribed"/>
    <tableColumn id="13" name="Notes"/>
    <tableColumn id="14" name="Previous Visit?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showRuler="0" workbookViewId="0">
      <selection activeCell="E171" sqref="E171"/>
    </sheetView>
  </sheetViews>
  <sheetFormatPr defaultColWidth="11" defaultRowHeight="15.75" x14ac:dyDescent="0.25"/>
  <cols>
    <col min="1" max="1" width="18.5" customWidth="1"/>
    <col min="2" max="2" width="17.625" customWidth="1"/>
    <col min="7" max="7" width="14.5" customWidth="1"/>
    <col min="8" max="8" width="14.375" customWidth="1"/>
    <col min="11" max="11" width="30.875" customWidth="1"/>
    <col min="12" max="12" width="22.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223</v>
      </c>
      <c r="F1" t="s">
        <v>224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9</v>
      </c>
      <c r="N1" t="s">
        <v>11</v>
      </c>
      <c r="O1" t="s">
        <v>15</v>
      </c>
    </row>
    <row r="2" spans="1:15" x14ac:dyDescent="0.25">
      <c r="A2">
        <v>1</v>
      </c>
      <c r="B2" t="s">
        <v>12</v>
      </c>
      <c r="C2" t="s">
        <v>13</v>
      </c>
      <c r="D2">
        <v>23</v>
      </c>
      <c r="E2">
        <v>130</v>
      </c>
      <c r="F2">
        <v>80</v>
      </c>
      <c r="G2">
        <v>78</v>
      </c>
      <c r="H2">
        <v>18</v>
      </c>
      <c r="I2">
        <v>98.3</v>
      </c>
      <c r="J2">
        <v>73.400000000000006</v>
      </c>
      <c r="K2" t="s">
        <v>28</v>
      </c>
      <c r="L2" t="s">
        <v>14</v>
      </c>
      <c r="M2" t="s">
        <v>183</v>
      </c>
      <c r="N2" t="s">
        <v>17</v>
      </c>
      <c r="O2" t="s">
        <v>16</v>
      </c>
    </row>
    <row r="3" spans="1:15" x14ac:dyDescent="0.25">
      <c r="A3" s="1">
        <v>2</v>
      </c>
      <c r="B3" s="1" t="s">
        <v>18</v>
      </c>
      <c r="C3" s="1" t="s">
        <v>19</v>
      </c>
      <c r="D3" s="1">
        <v>58</v>
      </c>
      <c r="E3" s="1">
        <v>150</v>
      </c>
      <c r="F3" s="1">
        <v>80</v>
      </c>
      <c r="G3" s="1">
        <v>80</v>
      </c>
      <c r="H3" s="1">
        <v>36</v>
      </c>
      <c r="I3" s="1">
        <v>98.3</v>
      </c>
      <c r="J3" s="1">
        <v>43.1</v>
      </c>
      <c r="K3" s="1" t="s">
        <v>20</v>
      </c>
      <c r="L3" s="1" t="s">
        <v>21</v>
      </c>
      <c r="M3" s="1" t="s">
        <v>22</v>
      </c>
      <c r="N3" s="1"/>
      <c r="O3" s="1" t="s">
        <v>23</v>
      </c>
    </row>
    <row r="4" spans="1:15" x14ac:dyDescent="0.25">
      <c r="A4" s="1">
        <v>2</v>
      </c>
      <c r="B4" s="1" t="s">
        <v>25</v>
      </c>
      <c r="C4" s="1" t="s">
        <v>19</v>
      </c>
      <c r="D4" s="1">
        <v>4</v>
      </c>
      <c r="E4" s="1"/>
      <c r="F4" s="1"/>
      <c r="G4" s="1"/>
      <c r="H4" s="1">
        <v>24</v>
      </c>
      <c r="I4" s="1">
        <v>97.4</v>
      </c>
      <c r="J4" s="1">
        <v>12.8</v>
      </c>
      <c r="K4" s="1" t="s">
        <v>26</v>
      </c>
      <c r="L4" s="1" t="s">
        <v>24</v>
      </c>
      <c r="M4" s="1" t="s">
        <v>31</v>
      </c>
      <c r="N4" s="1"/>
      <c r="O4" s="1" t="s">
        <v>23</v>
      </c>
    </row>
    <row r="5" spans="1:15" x14ac:dyDescent="0.25">
      <c r="A5" s="1">
        <v>3</v>
      </c>
      <c r="B5" s="1" t="s">
        <v>27</v>
      </c>
      <c r="C5" s="1" t="s">
        <v>19</v>
      </c>
      <c r="D5" s="1">
        <v>52</v>
      </c>
      <c r="E5" s="1">
        <v>140</v>
      </c>
      <c r="F5" s="1">
        <v>90</v>
      </c>
      <c r="G5" s="1">
        <v>80</v>
      </c>
      <c r="H5" s="1">
        <v>17</v>
      </c>
      <c r="I5" s="1">
        <v>98.4</v>
      </c>
      <c r="J5" s="1">
        <v>57.3</v>
      </c>
      <c r="K5" s="1" t="s">
        <v>29</v>
      </c>
      <c r="L5" s="1" t="s">
        <v>30</v>
      </c>
      <c r="M5" s="1" t="s">
        <v>32</v>
      </c>
      <c r="N5" s="1" t="s">
        <v>33</v>
      </c>
      <c r="O5" s="1" t="s">
        <v>23</v>
      </c>
    </row>
    <row r="6" spans="1:15" x14ac:dyDescent="0.25">
      <c r="A6" s="1">
        <v>3</v>
      </c>
      <c r="B6" s="1" t="s">
        <v>34</v>
      </c>
      <c r="C6" s="1" t="s">
        <v>19</v>
      </c>
      <c r="D6" s="1">
        <v>5</v>
      </c>
      <c r="E6" s="1"/>
      <c r="F6" s="1"/>
      <c r="G6" s="1">
        <v>70</v>
      </c>
      <c r="H6" s="1">
        <v>25</v>
      </c>
      <c r="I6" s="1">
        <v>99.4</v>
      </c>
      <c r="J6" s="1">
        <v>14.7</v>
      </c>
      <c r="K6" s="1" t="s">
        <v>35</v>
      </c>
      <c r="L6" s="1" t="s">
        <v>36</v>
      </c>
      <c r="M6" s="1" t="s">
        <v>32</v>
      </c>
      <c r="N6" s="1"/>
      <c r="O6" s="1" t="s">
        <v>23</v>
      </c>
    </row>
    <row r="7" spans="1:15" x14ac:dyDescent="0.25">
      <c r="A7" s="1">
        <v>4</v>
      </c>
      <c r="B7" s="1" t="s">
        <v>37</v>
      </c>
      <c r="C7" s="1" t="s">
        <v>19</v>
      </c>
      <c r="D7" s="1">
        <v>50</v>
      </c>
      <c r="E7" s="1">
        <v>120</v>
      </c>
      <c r="F7" s="1">
        <v>90</v>
      </c>
      <c r="G7" s="1">
        <v>70</v>
      </c>
      <c r="H7" s="1">
        <v>24</v>
      </c>
      <c r="I7" s="1">
        <v>99.1</v>
      </c>
      <c r="J7" s="1">
        <v>52.9</v>
      </c>
      <c r="K7" s="1"/>
      <c r="L7" s="1" t="s">
        <v>38</v>
      </c>
      <c r="M7" s="1"/>
      <c r="N7" s="1"/>
      <c r="O7" s="1" t="s">
        <v>23</v>
      </c>
    </row>
    <row r="8" spans="1:15" x14ac:dyDescent="0.25">
      <c r="A8" s="1">
        <v>5</v>
      </c>
      <c r="B8" s="1" t="s">
        <v>39</v>
      </c>
      <c r="C8" s="1" t="s">
        <v>13</v>
      </c>
      <c r="D8" s="1">
        <v>50</v>
      </c>
      <c r="E8" s="1">
        <v>130</v>
      </c>
      <c r="F8" s="1">
        <v>90</v>
      </c>
      <c r="G8" s="1">
        <v>72</v>
      </c>
      <c r="H8" s="1">
        <v>18</v>
      </c>
      <c r="I8" s="1">
        <v>98.2</v>
      </c>
      <c r="J8" s="1">
        <v>54.1</v>
      </c>
      <c r="K8" s="1" t="s">
        <v>40</v>
      </c>
      <c r="L8" s="1" t="s">
        <v>41</v>
      </c>
      <c r="M8" s="1"/>
      <c r="N8" s="1"/>
      <c r="O8" s="1" t="s">
        <v>42</v>
      </c>
    </row>
    <row r="9" spans="1:15" x14ac:dyDescent="0.25">
      <c r="A9" s="1">
        <v>5</v>
      </c>
      <c r="B9" s="1" t="s">
        <v>45</v>
      </c>
      <c r="C9" s="1" t="s">
        <v>13</v>
      </c>
      <c r="D9" s="1">
        <v>4</v>
      </c>
      <c r="E9" s="1"/>
      <c r="F9" s="1"/>
      <c r="G9" s="1"/>
      <c r="H9" s="1"/>
      <c r="I9" s="1">
        <v>98.6</v>
      </c>
      <c r="J9" s="1">
        <v>15.2</v>
      </c>
      <c r="K9" s="1"/>
      <c r="L9" s="1" t="s">
        <v>43</v>
      </c>
      <c r="M9" s="1"/>
      <c r="N9" s="1"/>
      <c r="O9" s="1" t="s">
        <v>42</v>
      </c>
    </row>
    <row r="10" spans="1:15" x14ac:dyDescent="0.25">
      <c r="A10" s="1">
        <v>5</v>
      </c>
      <c r="B10" s="1" t="s">
        <v>46</v>
      </c>
      <c r="C10" s="1" t="s">
        <v>13</v>
      </c>
      <c r="D10" s="1">
        <v>2</v>
      </c>
      <c r="E10" s="1"/>
      <c r="F10" s="1"/>
      <c r="G10" s="1"/>
      <c r="H10" s="1"/>
      <c r="I10" s="1">
        <v>99.2</v>
      </c>
      <c r="J10" s="1">
        <v>12.8</v>
      </c>
      <c r="K10" s="1"/>
      <c r="L10" s="1" t="s">
        <v>44</v>
      </c>
      <c r="M10" s="1"/>
      <c r="N10" s="1"/>
      <c r="O10" s="1" t="s">
        <v>42</v>
      </c>
    </row>
    <row r="11" spans="1:15" x14ac:dyDescent="0.25">
      <c r="A11" s="1">
        <v>6</v>
      </c>
      <c r="B11" s="1" t="s">
        <v>47</v>
      </c>
      <c r="C11" s="1" t="s">
        <v>13</v>
      </c>
      <c r="D11" s="1">
        <v>50</v>
      </c>
      <c r="E11" s="1">
        <v>160</v>
      </c>
      <c r="F11" s="1">
        <v>95</v>
      </c>
      <c r="G11" s="1">
        <v>84</v>
      </c>
      <c r="H11" s="1">
        <v>16</v>
      </c>
      <c r="I11" s="1">
        <v>97.9</v>
      </c>
      <c r="J11" s="1">
        <v>55.5</v>
      </c>
      <c r="K11" s="1" t="s">
        <v>48</v>
      </c>
      <c r="L11" s="1" t="s">
        <v>49</v>
      </c>
      <c r="M11" s="1" t="s">
        <v>50</v>
      </c>
      <c r="N11" s="1" t="s">
        <v>33</v>
      </c>
      <c r="O11" s="1" t="s">
        <v>23</v>
      </c>
    </row>
    <row r="12" spans="1:15" x14ac:dyDescent="0.25">
      <c r="A12" s="1">
        <v>7</v>
      </c>
      <c r="B12" s="1" t="s">
        <v>53</v>
      </c>
      <c r="C12" s="1" t="s">
        <v>13</v>
      </c>
      <c r="D12" s="1">
        <v>18</v>
      </c>
      <c r="E12" s="1">
        <v>130</v>
      </c>
      <c r="F12" s="1">
        <v>85</v>
      </c>
      <c r="G12" s="1">
        <v>66</v>
      </c>
      <c r="H12" s="1">
        <v>16</v>
      </c>
      <c r="I12" s="1">
        <v>99</v>
      </c>
      <c r="J12" s="1">
        <v>71.900000000000006</v>
      </c>
      <c r="K12" s="1" t="s">
        <v>51</v>
      </c>
      <c r="L12" s="1" t="s">
        <v>52</v>
      </c>
      <c r="M12" s="1" t="s">
        <v>32</v>
      </c>
      <c r="N12" s="1"/>
      <c r="O12" s="1" t="s">
        <v>16</v>
      </c>
    </row>
    <row r="13" spans="1:15" x14ac:dyDescent="0.25">
      <c r="A13" s="1">
        <v>8</v>
      </c>
      <c r="B13" s="1" t="s">
        <v>54</v>
      </c>
      <c r="C13" s="1" t="s">
        <v>13</v>
      </c>
      <c r="D13" s="1">
        <v>45</v>
      </c>
      <c r="E13" s="1">
        <v>125</v>
      </c>
      <c r="F13" s="1">
        <v>80</v>
      </c>
      <c r="G13" s="1">
        <v>80</v>
      </c>
      <c r="H13" s="1">
        <v>16</v>
      </c>
      <c r="I13" s="1">
        <v>98.2</v>
      </c>
      <c r="J13" s="1">
        <v>55.2</v>
      </c>
      <c r="K13" s="1" t="s">
        <v>48</v>
      </c>
      <c r="L13" s="1" t="s">
        <v>55</v>
      </c>
      <c r="M13" s="1" t="s">
        <v>32</v>
      </c>
      <c r="N13" s="1"/>
      <c r="O13" s="1" t="s">
        <v>23</v>
      </c>
    </row>
    <row r="14" spans="1:15" x14ac:dyDescent="0.25">
      <c r="A14" s="1">
        <v>9</v>
      </c>
      <c r="B14" s="1" t="s">
        <v>56</v>
      </c>
      <c r="C14" s="1" t="s">
        <v>19</v>
      </c>
      <c r="D14" s="1">
        <v>40</v>
      </c>
      <c r="E14" s="1">
        <v>145</v>
      </c>
      <c r="F14" s="1">
        <v>80</v>
      </c>
      <c r="G14" s="1">
        <v>68</v>
      </c>
      <c r="H14" s="1">
        <v>24</v>
      </c>
      <c r="I14" s="1">
        <v>97.8</v>
      </c>
      <c r="J14" s="1">
        <v>45.5</v>
      </c>
      <c r="K14" s="1" t="s">
        <v>57</v>
      </c>
      <c r="L14" s="1" t="s">
        <v>58</v>
      </c>
      <c r="M14" s="1" t="s">
        <v>59</v>
      </c>
      <c r="N14" s="1"/>
      <c r="O14" s="1" t="s">
        <v>16</v>
      </c>
    </row>
    <row r="15" spans="1:15" x14ac:dyDescent="0.25">
      <c r="A15" s="1">
        <v>10</v>
      </c>
      <c r="B15" s="1" t="s">
        <v>60</v>
      </c>
      <c r="C15" s="1" t="s">
        <v>19</v>
      </c>
      <c r="D15" s="1">
        <v>44</v>
      </c>
      <c r="E15" s="1">
        <v>140</v>
      </c>
      <c r="F15" s="1">
        <v>75</v>
      </c>
      <c r="G15" s="1">
        <v>28</v>
      </c>
      <c r="H15" s="1">
        <v>20</v>
      </c>
      <c r="I15" s="1">
        <v>98.3</v>
      </c>
      <c r="J15" s="1">
        <v>54.3</v>
      </c>
      <c r="K15" s="1" t="s">
        <v>20</v>
      </c>
      <c r="L15" s="1" t="s">
        <v>65</v>
      </c>
      <c r="M15" s="1" t="s">
        <v>184</v>
      </c>
      <c r="N15" s="1" t="s">
        <v>33</v>
      </c>
      <c r="O15" s="1" t="s">
        <v>16</v>
      </c>
    </row>
    <row r="16" spans="1:15" x14ac:dyDescent="0.25">
      <c r="A16" s="1">
        <v>10</v>
      </c>
      <c r="B16" s="1" t="s">
        <v>61</v>
      </c>
      <c r="C16" s="1" t="s">
        <v>19</v>
      </c>
      <c r="D16" s="1">
        <v>9</v>
      </c>
      <c r="E16" s="1"/>
      <c r="F16" s="1"/>
      <c r="G16" s="1">
        <v>52</v>
      </c>
      <c r="H16" s="1">
        <v>24</v>
      </c>
      <c r="I16" s="1">
        <v>99.1</v>
      </c>
      <c r="J16" s="1">
        <v>26.5</v>
      </c>
      <c r="K16" s="1" t="s">
        <v>62</v>
      </c>
      <c r="L16" s="1" t="s">
        <v>66</v>
      </c>
      <c r="M16" s="1" t="s">
        <v>32</v>
      </c>
      <c r="N16" s="1"/>
      <c r="O16" s="1" t="s">
        <v>16</v>
      </c>
    </row>
    <row r="17" spans="1:15" x14ac:dyDescent="0.25">
      <c r="A17" s="1">
        <v>10</v>
      </c>
      <c r="B17" s="1" t="s">
        <v>63</v>
      </c>
      <c r="C17" s="1" t="s">
        <v>13</v>
      </c>
      <c r="D17" s="1">
        <v>18</v>
      </c>
      <c r="E17" s="1"/>
      <c r="F17" s="1"/>
      <c r="G17" s="1">
        <v>52</v>
      </c>
      <c r="H17" s="1">
        <v>20</v>
      </c>
      <c r="I17" s="1">
        <v>98.5</v>
      </c>
      <c r="J17" s="1">
        <v>34.5</v>
      </c>
      <c r="K17" s="1" t="s">
        <v>64</v>
      </c>
      <c r="L17" s="1"/>
      <c r="M17" s="1" t="s">
        <v>185</v>
      </c>
      <c r="N17" s="1" t="s">
        <v>33</v>
      </c>
      <c r="O17" s="1" t="s">
        <v>16</v>
      </c>
    </row>
    <row r="18" spans="1:15" x14ac:dyDescent="0.25">
      <c r="A18" s="1">
        <v>11</v>
      </c>
      <c r="B18" s="1" t="s">
        <v>67</v>
      </c>
      <c r="C18" s="1" t="s">
        <v>19</v>
      </c>
      <c r="D18" s="1">
        <v>50</v>
      </c>
      <c r="E18" s="1">
        <v>130</v>
      </c>
      <c r="F18" s="1">
        <v>80</v>
      </c>
      <c r="G18" s="1">
        <v>96</v>
      </c>
      <c r="H18" s="1">
        <v>24</v>
      </c>
      <c r="I18" s="1">
        <v>97.7</v>
      </c>
      <c r="J18" s="1">
        <v>49</v>
      </c>
      <c r="K18" s="1" t="s">
        <v>48</v>
      </c>
      <c r="L18" s="1" t="s">
        <v>68</v>
      </c>
      <c r="M18" s="1" t="s">
        <v>69</v>
      </c>
      <c r="N18" s="1"/>
      <c r="O18" s="1" t="s">
        <v>23</v>
      </c>
    </row>
    <row r="19" spans="1:15" x14ac:dyDescent="0.25">
      <c r="A19" s="1">
        <v>12</v>
      </c>
      <c r="B19" s="1" t="s">
        <v>70</v>
      </c>
      <c r="C19" s="1" t="s">
        <v>19</v>
      </c>
      <c r="D19" s="1">
        <v>45</v>
      </c>
      <c r="E19" s="1">
        <v>135</v>
      </c>
      <c r="F19" s="1">
        <v>90</v>
      </c>
      <c r="G19" s="1">
        <v>72</v>
      </c>
      <c r="H19" s="1">
        <v>17</v>
      </c>
      <c r="I19" s="1">
        <v>98.8</v>
      </c>
      <c r="J19" s="1">
        <v>83.2</v>
      </c>
      <c r="K19" s="1" t="s">
        <v>71</v>
      </c>
      <c r="L19" s="1" t="s">
        <v>74</v>
      </c>
      <c r="M19" s="1" t="s">
        <v>76</v>
      </c>
      <c r="N19" s="1"/>
      <c r="O19" s="1" t="s">
        <v>16</v>
      </c>
    </row>
    <row r="20" spans="1:15" x14ac:dyDescent="0.25">
      <c r="A20" s="1">
        <v>12</v>
      </c>
      <c r="B20" s="1" t="s">
        <v>72</v>
      </c>
      <c r="C20" s="1" t="s">
        <v>19</v>
      </c>
      <c r="D20" s="1">
        <v>5</v>
      </c>
      <c r="E20" s="1"/>
      <c r="F20" s="1"/>
      <c r="G20" s="1"/>
      <c r="H20" s="1"/>
      <c r="I20" s="1">
        <v>99.1</v>
      </c>
      <c r="J20" s="1">
        <v>21.7</v>
      </c>
      <c r="K20" s="1" t="s">
        <v>73</v>
      </c>
      <c r="L20" s="1" t="s">
        <v>75</v>
      </c>
      <c r="M20" s="1" t="s">
        <v>31</v>
      </c>
      <c r="N20" s="1"/>
      <c r="O20" s="1" t="s">
        <v>16</v>
      </c>
    </row>
    <row r="21" spans="1:15" x14ac:dyDescent="0.25">
      <c r="A21" s="1">
        <v>13</v>
      </c>
      <c r="B21" s="1" t="s">
        <v>77</v>
      </c>
      <c r="C21" s="1" t="s">
        <v>19</v>
      </c>
      <c r="D21" s="1">
        <v>65</v>
      </c>
      <c r="E21" s="1">
        <v>140</v>
      </c>
      <c r="F21" s="1">
        <v>90</v>
      </c>
      <c r="G21" s="1">
        <v>100</v>
      </c>
      <c r="H21" s="1">
        <v>20</v>
      </c>
      <c r="I21" s="1">
        <v>98.3</v>
      </c>
      <c r="J21" s="1">
        <v>49.6</v>
      </c>
      <c r="K21" s="1" t="s">
        <v>40</v>
      </c>
      <c r="L21" s="1" t="s">
        <v>78</v>
      </c>
      <c r="M21" s="1" t="s">
        <v>82</v>
      </c>
      <c r="N21" s="1" t="s">
        <v>33</v>
      </c>
      <c r="O21" s="1" t="s">
        <v>16</v>
      </c>
    </row>
    <row r="22" spans="1:15" x14ac:dyDescent="0.25">
      <c r="A22" s="1">
        <v>13</v>
      </c>
      <c r="B22" s="1" t="s">
        <v>79</v>
      </c>
      <c r="C22" s="1" t="s">
        <v>19</v>
      </c>
      <c r="D22" s="1">
        <v>10</v>
      </c>
      <c r="E22" s="1"/>
      <c r="F22" s="1"/>
      <c r="G22" s="1"/>
      <c r="H22" s="1">
        <v>20</v>
      </c>
      <c r="I22" s="1">
        <v>96</v>
      </c>
      <c r="J22" s="1">
        <v>28.4</v>
      </c>
      <c r="K22" s="1" t="s">
        <v>80</v>
      </c>
      <c r="L22" s="1" t="s">
        <v>81</v>
      </c>
      <c r="M22" s="1" t="s">
        <v>186</v>
      </c>
      <c r="N22" s="1"/>
      <c r="O22" s="1" t="s">
        <v>16</v>
      </c>
    </row>
    <row r="23" spans="1:15" x14ac:dyDescent="0.25">
      <c r="A23" s="1">
        <v>14</v>
      </c>
      <c r="B23" s="1" t="s">
        <v>83</v>
      </c>
      <c r="C23" s="1" t="s">
        <v>19</v>
      </c>
      <c r="D23" s="1">
        <v>35</v>
      </c>
      <c r="E23" s="1">
        <v>135</v>
      </c>
      <c r="F23" s="1">
        <v>90</v>
      </c>
      <c r="G23" s="1"/>
      <c r="H23" s="1"/>
      <c r="I23" s="1">
        <v>97.3</v>
      </c>
      <c r="J23" s="1">
        <v>45.4</v>
      </c>
      <c r="K23" s="1" t="s">
        <v>84</v>
      </c>
      <c r="L23" s="1" t="s">
        <v>52</v>
      </c>
      <c r="M23" s="1" t="s">
        <v>85</v>
      </c>
      <c r="N23" s="1" t="s">
        <v>87</v>
      </c>
      <c r="O23" s="1" t="s">
        <v>23</v>
      </c>
    </row>
    <row r="24" spans="1:15" x14ac:dyDescent="0.25">
      <c r="A24" s="1">
        <v>15</v>
      </c>
      <c r="B24" s="1" t="s">
        <v>86</v>
      </c>
      <c r="C24" s="1" t="s">
        <v>19</v>
      </c>
      <c r="D24" s="1">
        <v>31</v>
      </c>
      <c r="E24" s="1">
        <v>115</v>
      </c>
      <c r="F24" s="1">
        <v>70</v>
      </c>
      <c r="G24" s="1"/>
      <c r="H24" s="1"/>
      <c r="I24" s="1">
        <v>98.6</v>
      </c>
      <c r="J24" s="1">
        <v>44.5</v>
      </c>
      <c r="K24" s="1" t="s">
        <v>88</v>
      </c>
      <c r="L24" s="1" t="s">
        <v>90</v>
      </c>
      <c r="M24" s="1" t="s">
        <v>187</v>
      </c>
      <c r="N24" s="1"/>
      <c r="O24" s="1" t="s">
        <v>42</v>
      </c>
    </row>
    <row r="25" spans="1:15" x14ac:dyDescent="0.25">
      <c r="A25" s="1">
        <v>15</v>
      </c>
      <c r="B25" s="1" t="s">
        <v>89</v>
      </c>
      <c r="C25" s="1" t="s">
        <v>19</v>
      </c>
      <c r="D25" s="1">
        <v>8</v>
      </c>
      <c r="E25" s="1"/>
      <c r="F25" s="1"/>
      <c r="G25" s="1"/>
      <c r="H25" s="1"/>
      <c r="I25" s="1">
        <v>99.5</v>
      </c>
      <c r="J25" s="1">
        <v>15.5</v>
      </c>
      <c r="K25" s="1" t="s">
        <v>35</v>
      </c>
      <c r="L25" s="1" t="s">
        <v>91</v>
      </c>
      <c r="M25" s="1" t="s">
        <v>92</v>
      </c>
      <c r="N25" s="1"/>
      <c r="O25" s="1" t="s">
        <v>42</v>
      </c>
    </row>
    <row r="26" spans="1:15" x14ac:dyDescent="0.25">
      <c r="A26" s="1">
        <v>16</v>
      </c>
      <c r="B26" s="1" t="s">
        <v>93</v>
      </c>
      <c r="C26" s="1" t="s">
        <v>19</v>
      </c>
      <c r="D26" s="1">
        <v>31</v>
      </c>
      <c r="E26" s="1">
        <v>140</v>
      </c>
      <c r="F26" s="1">
        <v>110</v>
      </c>
      <c r="G26" s="1">
        <v>60</v>
      </c>
      <c r="H26" s="1">
        <v>22</v>
      </c>
      <c r="I26" s="1">
        <v>98.8</v>
      </c>
      <c r="J26" s="1">
        <v>62.8</v>
      </c>
      <c r="K26" s="1"/>
      <c r="L26" s="1" t="s">
        <v>94</v>
      </c>
      <c r="M26" s="1" t="s">
        <v>103</v>
      </c>
      <c r="N26" s="1"/>
      <c r="O26" s="1" t="s">
        <v>16</v>
      </c>
    </row>
    <row r="27" spans="1:15" x14ac:dyDescent="0.25">
      <c r="A27" s="1">
        <v>16</v>
      </c>
      <c r="B27" s="1" t="s">
        <v>95</v>
      </c>
      <c r="C27" s="1" t="s">
        <v>19</v>
      </c>
      <c r="D27" s="1">
        <v>6</v>
      </c>
      <c r="E27" s="1"/>
      <c r="F27" s="1"/>
      <c r="G27" s="1"/>
      <c r="H27" s="1"/>
      <c r="I27" s="1">
        <v>98.9</v>
      </c>
      <c r="J27" s="1">
        <v>20</v>
      </c>
      <c r="K27" s="1" t="s">
        <v>96</v>
      </c>
      <c r="L27" s="1" t="s">
        <v>97</v>
      </c>
      <c r="M27" s="1" t="s">
        <v>188</v>
      </c>
      <c r="N27" s="1"/>
      <c r="O27" s="1" t="s">
        <v>16</v>
      </c>
    </row>
    <row r="28" spans="1:15" x14ac:dyDescent="0.25">
      <c r="A28" s="1">
        <v>16</v>
      </c>
      <c r="B28" s="1" t="s">
        <v>98</v>
      </c>
      <c r="C28" s="1" t="s">
        <v>19</v>
      </c>
      <c r="D28" s="1">
        <v>4</v>
      </c>
      <c r="E28" s="1"/>
      <c r="F28" s="1"/>
      <c r="G28" s="1"/>
      <c r="H28" s="1"/>
      <c r="I28" s="1">
        <v>97.3</v>
      </c>
      <c r="J28" s="1">
        <v>14.9</v>
      </c>
      <c r="K28" s="1" t="s">
        <v>96</v>
      </c>
      <c r="L28" s="1" t="s">
        <v>99</v>
      </c>
      <c r="M28" s="1" t="s">
        <v>104</v>
      </c>
      <c r="N28" s="1"/>
      <c r="O28" s="1" t="s">
        <v>16</v>
      </c>
    </row>
    <row r="29" spans="1:15" x14ac:dyDescent="0.25">
      <c r="A29" s="1">
        <v>16</v>
      </c>
      <c r="B29" s="1" t="s">
        <v>100</v>
      </c>
      <c r="C29" s="1" t="s">
        <v>19</v>
      </c>
      <c r="D29" s="1">
        <v>2</v>
      </c>
      <c r="E29" s="1"/>
      <c r="F29" s="1"/>
      <c r="G29" s="1"/>
      <c r="H29" s="1"/>
      <c r="I29" s="1">
        <v>96.8</v>
      </c>
      <c r="J29" s="1">
        <v>11</v>
      </c>
      <c r="K29" s="1" t="s">
        <v>101</v>
      </c>
      <c r="L29" s="1" t="s">
        <v>102</v>
      </c>
      <c r="M29" s="1" t="s">
        <v>32</v>
      </c>
      <c r="N29" s="1" t="s">
        <v>105</v>
      </c>
      <c r="O29" s="1" t="s">
        <v>16</v>
      </c>
    </row>
    <row r="30" spans="1:15" x14ac:dyDescent="0.25">
      <c r="A30" s="1">
        <v>16</v>
      </c>
      <c r="B30" s="1" t="s">
        <v>237</v>
      </c>
      <c r="C30" s="1" t="s">
        <v>19</v>
      </c>
      <c r="D30" s="1" t="s">
        <v>238</v>
      </c>
      <c r="E30" s="1"/>
      <c r="F30" s="1"/>
      <c r="G30" s="1"/>
      <c r="H30" s="1"/>
      <c r="I30" s="1">
        <v>96.3</v>
      </c>
      <c r="J30" s="1">
        <v>5.5</v>
      </c>
      <c r="K30" s="1" t="s">
        <v>239</v>
      </c>
      <c r="L30" s="1" t="s">
        <v>240</v>
      </c>
      <c r="M30" s="1" t="s">
        <v>241</v>
      </c>
      <c r="N30" s="1"/>
      <c r="O30" s="1" t="s">
        <v>16</v>
      </c>
    </row>
    <row r="31" spans="1:15" x14ac:dyDescent="0.25">
      <c r="A31" s="1">
        <v>17</v>
      </c>
      <c r="B31" s="1" t="s">
        <v>106</v>
      </c>
      <c r="C31" s="1" t="s">
        <v>19</v>
      </c>
      <c r="D31" s="1">
        <v>57</v>
      </c>
      <c r="E31" s="1">
        <v>130</v>
      </c>
      <c r="F31" s="1">
        <v>85</v>
      </c>
      <c r="G31" s="1">
        <v>72</v>
      </c>
      <c r="H31" s="1">
        <v>16</v>
      </c>
      <c r="I31" s="1">
        <v>98.3</v>
      </c>
      <c r="J31" s="1">
        <v>35.299999999999997</v>
      </c>
      <c r="K31" s="1" t="s">
        <v>107</v>
      </c>
      <c r="L31" s="1" t="s">
        <v>52</v>
      </c>
      <c r="M31" s="1"/>
      <c r="N31" s="1"/>
      <c r="O31" s="1" t="s">
        <v>23</v>
      </c>
    </row>
    <row r="32" spans="1:15" x14ac:dyDescent="0.25">
      <c r="A32" s="1">
        <v>18</v>
      </c>
      <c r="B32" s="1" t="s">
        <v>108</v>
      </c>
      <c r="C32" s="1" t="s">
        <v>19</v>
      </c>
      <c r="D32" s="1">
        <v>50</v>
      </c>
      <c r="E32" s="1">
        <v>130</v>
      </c>
      <c r="F32" s="1">
        <v>80</v>
      </c>
      <c r="G32" s="1">
        <v>64</v>
      </c>
      <c r="H32" s="1">
        <v>18</v>
      </c>
      <c r="I32" s="1">
        <v>98.5</v>
      </c>
      <c r="J32" s="1">
        <v>43.6</v>
      </c>
      <c r="K32" s="1"/>
      <c r="L32" s="1" t="s">
        <v>109</v>
      </c>
      <c r="M32" s="1" t="s">
        <v>189</v>
      </c>
      <c r="N32" s="1"/>
      <c r="O32" s="1" t="s">
        <v>16</v>
      </c>
    </row>
    <row r="33" spans="1:15" x14ac:dyDescent="0.25">
      <c r="A33" s="1">
        <v>19</v>
      </c>
      <c r="B33" s="1" t="s">
        <v>110</v>
      </c>
      <c r="C33" s="1" t="s">
        <v>19</v>
      </c>
      <c r="D33" s="1">
        <v>18</v>
      </c>
      <c r="E33" s="1">
        <v>140</v>
      </c>
      <c r="F33" s="1">
        <v>90</v>
      </c>
      <c r="G33" s="1">
        <v>60</v>
      </c>
      <c r="H33" s="1">
        <v>28</v>
      </c>
      <c r="I33" s="1">
        <v>98.5</v>
      </c>
      <c r="J33" s="1">
        <v>51.6</v>
      </c>
      <c r="K33" s="1" t="s">
        <v>29</v>
      </c>
      <c r="L33" s="1" t="s">
        <v>111</v>
      </c>
      <c r="M33" s="1" t="s">
        <v>190</v>
      </c>
      <c r="N33" s="1" t="s">
        <v>33</v>
      </c>
      <c r="O33" s="1" t="s">
        <v>16</v>
      </c>
    </row>
    <row r="34" spans="1:15" x14ac:dyDescent="0.25">
      <c r="A34" s="1">
        <v>19</v>
      </c>
      <c r="B34" s="1" t="s">
        <v>112</v>
      </c>
      <c r="C34" s="1" t="s">
        <v>13</v>
      </c>
      <c r="D34" s="1">
        <v>6</v>
      </c>
      <c r="E34" s="1"/>
      <c r="F34" s="1"/>
      <c r="G34" s="1">
        <v>80</v>
      </c>
      <c r="H34" s="1">
        <v>24</v>
      </c>
      <c r="I34" s="1">
        <v>98.4</v>
      </c>
      <c r="J34" s="1">
        <v>23.5</v>
      </c>
      <c r="K34" s="1" t="s">
        <v>73</v>
      </c>
      <c r="L34" s="1" t="s">
        <v>113</v>
      </c>
      <c r="M34" s="1" t="s">
        <v>191</v>
      </c>
      <c r="N34" s="1" t="s">
        <v>33</v>
      </c>
      <c r="O34" s="1" t="s">
        <v>16</v>
      </c>
    </row>
    <row r="35" spans="1:15" x14ac:dyDescent="0.25">
      <c r="A35" s="1">
        <v>20</v>
      </c>
      <c r="B35" s="1" t="s">
        <v>114</v>
      </c>
      <c r="C35" s="1" t="s">
        <v>19</v>
      </c>
      <c r="D35" s="1">
        <v>45</v>
      </c>
      <c r="E35" s="1">
        <v>135</v>
      </c>
      <c r="F35" s="1">
        <v>90</v>
      </c>
      <c r="G35" s="1">
        <v>80</v>
      </c>
      <c r="H35" s="1">
        <v>20</v>
      </c>
      <c r="I35" s="1">
        <v>98.6</v>
      </c>
      <c r="J35" s="1">
        <v>58.6</v>
      </c>
      <c r="K35" s="1" t="s">
        <v>40</v>
      </c>
      <c r="L35" s="1" t="s">
        <v>118</v>
      </c>
      <c r="M35" s="1" t="s">
        <v>192</v>
      </c>
      <c r="N35" s="1"/>
      <c r="O35" s="1" t="s">
        <v>16</v>
      </c>
    </row>
    <row r="36" spans="1:15" x14ac:dyDescent="0.25">
      <c r="A36" s="1">
        <v>20</v>
      </c>
      <c r="B36" s="1" t="s">
        <v>115</v>
      </c>
      <c r="C36" s="1" t="s">
        <v>13</v>
      </c>
      <c r="D36" s="1">
        <v>12</v>
      </c>
      <c r="E36" s="1"/>
      <c r="F36" s="1"/>
      <c r="G36" s="1"/>
      <c r="H36" s="1"/>
      <c r="I36" s="1">
        <v>99.5</v>
      </c>
      <c r="J36" s="1">
        <v>27.3</v>
      </c>
      <c r="K36" s="1" t="s">
        <v>119</v>
      </c>
      <c r="L36" s="1" t="s">
        <v>120</v>
      </c>
      <c r="M36" s="1" t="s">
        <v>123</v>
      </c>
      <c r="N36" s="1"/>
      <c r="O36" s="1" t="s">
        <v>16</v>
      </c>
    </row>
    <row r="37" spans="1:15" x14ac:dyDescent="0.25">
      <c r="A37" s="1">
        <v>20</v>
      </c>
      <c r="B37" s="1" t="s">
        <v>116</v>
      </c>
      <c r="C37" s="1" t="s">
        <v>19</v>
      </c>
      <c r="D37" s="1">
        <v>17</v>
      </c>
      <c r="E37" s="1"/>
      <c r="F37" s="1"/>
      <c r="G37" s="1"/>
      <c r="H37" s="1"/>
      <c r="I37" s="1">
        <v>98.6</v>
      </c>
      <c r="J37" s="1">
        <v>54.4</v>
      </c>
      <c r="K37" s="1" t="s">
        <v>88</v>
      </c>
      <c r="L37" s="1" t="s">
        <v>121</v>
      </c>
      <c r="M37" s="1" t="s">
        <v>193</v>
      </c>
      <c r="N37" s="1"/>
      <c r="O37" s="1" t="s">
        <v>16</v>
      </c>
    </row>
    <row r="38" spans="1:15" x14ac:dyDescent="0.25">
      <c r="A38" s="1">
        <v>20</v>
      </c>
      <c r="B38" s="1" t="s">
        <v>117</v>
      </c>
      <c r="C38" s="1" t="s">
        <v>13</v>
      </c>
      <c r="D38" s="1">
        <v>14</v>
      </c>
      <c r="E38" s="1"/>
      <c r="F38" s="1"/>
      <c r="G38" s="1"/>
      <c r="H38" s="1"/>
      <c r="I38" s="1">
        <v>98.7</v>
      </c>
      <c r="J38" s="1">
        <v>38.1</v>
      </c>
      <c r="K38" s="1" t="s">
        <v>20</v>
      </c>
      <c r="L38" s="1" t="s">
        <v>122</v>
      </c>
      <c r="M38" s="1" t="s">
        <v>194</v>
      </c>
      <c r="N38" s="1"/>
      <c r="O38" s="1" t="s">
        <v>16</v>
      </c>
    </row>
    <row r="39" spans="1:15" x14ac:dyDescent="0.25">
      <c r="A39" s="1">
        <v>20</v>
      </c>
      <c r="B39" s="1" t="s">
        <v>124</v>
      </c>
      <c r="C39" s="1" t="s">
        <v>19</v>
      </c>
      <c r="D39" s="1">
        <v>8</v>
      </c>
      <c r="E39" s="1"/>
      <c r="F39" s="1"/>
      <c r="G39" s="1"/>
      <c r="H39" s="1"/>
      <c r="I39" s="1">
        <v>99.6</v>
      </c>
      <c r="J39" s="1">
        <v>19.600000000000001</v>
      </c>
      <c r="K39" s="1" t="s">
        <v>26</v>
      </c>
      <c r="L39" s="1" t="s">
        <v>125</v>
      </c>
      <c r="M39" s="1" t="s">
        <v>195</v>
      </c>
      <c r="N39" s="1"/>
      <c r="O39" s="1" t="s">
        <v>16</v>
      </c>
    </row>
    <row r="40" spans="1:15" x14ac:dyDescent="0.25">
      <c r="A40" s="1">
        <v>20</v>
      </c>
      <c r="B40" s="1" t="s">
        <v>126</v>
      </c>
      <c r="C40" s="1" t="s">
        <v>13</v>
      </c>
      <c r="D40" s="1">
        <v>3</v>
      </c>
      <c r="E40" s="1"/>
      <c r="F40" s="1"/>
      <c r="G40" s="1"/>
      <c r="H40" s="1"/>
      <c r="I40" s="1">
        <v>98.9</v>
      </c>
      <c r="J40" s="1">
        <v>16.100000000000001</v>
      </c>
      <c r="K40" s="1" t="s">
        <v>127</v>
      </c>
      <c r="L40" s="1" t="s">
        <v>128</v>
      </c>
      <c r="M40" s="1" t="s">
        <v>131</v>
      </c>
      <c r="N40" s="1"/>
      <c r="O40" s="1" t="s">
        <v>16</v>
      </c>
    </row>
    <row r="41" spans="1:15" x14ac:dyDescent="0.25">
      <c r="A41" s="1">
        <v>20</v>
      </c>
      <c r="B41" s="1" t="s">
        <v>129</v>
      </c>
      <c r="C41" s="1" t="s">
        <v>13</v>
      </c>
      <c r="D41" s="1">
        <v>9</v>
      </c>
      <c r="E41" s="1"/>
      <c r="F41" s="1"/>
      <c r="G41" s="1"/>
      <c r="H41" s="1"/>
      <c r="I41" s="1">
        <v>99.2</v>
      </c>
      <c r="J41" s="1">
        <v>20.9</v>
      </c>
      <c r="K41" s="1" t="s">
        <v>26</v>
      </c>
      <c r="L41" s="1" t="s">
        <v>130</v>
      </c>
      <c r="M41" s="1" t="s">
        <v>132</v>
      </c>
      <c r="N41" s="1"/>
      <c r="O41" s="1" t="s">
        <v>16</v>
      </c>
    </row>
    <row r="42" spans="1:15" x14ac:dyDescent="0.25">
      <c r="A42" s="1">
        <v>21</v>
      </c>
      <c r="B42" s="1" t="s">
        <v>133</v>
      </c>
      <c r="C42" s="1" t="s">
        <v>13</v>
      </c>
      <c r="D42" s="1">
        <v>40</v>
      </c>
      <c r="E42" s="1">
        <v>135</v>
      </c>
      <c r="F42" s="1">
        <v>90</v>
      </c>
      <c r="G42" s="1">
        <v>72</v>
      </c>
      <c r="H42" s="1">
        <v>20</v>
      </c>
      <c r="I42" s="1">
        <v>97.9</v>
      </c>
      <c r="J42" s="1">
        <v>59.5</v>
      </c>
      <c r="K42" s="1"/>
      <c r="L42" s="1"/>
      <c r="M42" s="1"/>
      <c r="N42" s="1"/>
      <c r="O42" s="1"/>
    </row>
    <row r="43" spans="1:15" x14ac:dyDescent="0.25">
      <c r="A43" s="1">
        <v>22</v>
      </c>
      <c r="B43" s="1" t="s">
        <v>134</v>
      </c>
      <c r="C43" s="1" t="s">
        <v>19</v>
      </c>
      <c r="D43" s="1">
        <v>59</v>
      </c>
      <c r="E43" s="1">
        <v>140</v>
      </c>
      <c r="F43" s="1">
        <v>90</v>
      </c>
      <c r="G43" s="1">
        <v>80</v>
      </c>
      <c r="H43" s="1">
        <v>28</v>
      </c>
      <c r="I43" s="1">
        <v>98.4</v>
      </c>
      <c r="J43" s="1">
        <v>43.7</v>
      </c>
      <c r="K43" s="1"/>
      <c r="L43" s="1" t="s">
        <v>135</v>
      </c>
      <c r="M43" s="1" t="s">
        <v>85</v>
      </c>
      <c r="N43" s="1"/>
      <c r="O43" s="1" t="s">
        <v>16</v>
      </c>
    </row>
    <row r="44" spans="1:15" x14ac:dyDescent="0.25">
      <c r="A44" s="1">
        <v>23</v>
      </c>
      <c r="B44" s="1" t="s">
        <v>141</v>
      </c>
      <c r="C44" s="1" t="s">
        <v>19</v>
      </c>
      <c r="D44" s="1">
        <v>41</v>
      </c>
      <c r="E44" s="1">
        <v>145</v>
      </c>
      <c r="F44" s="1">
        <v>80</v>
      </c>
      <c r="G44" s="1">
        <v>51</v>
      </c>
      <c r="H44" s="1">
        <v>24</v>
      </c>
      <c r="I44" s="1">
        <v>98.4</v>
      </c>
      <c r="J44" s="1">
        <v>54.6</v>
      </c>
      <c r="K44" s="1" t="s">
        <v>20</v>
      </c>
      <c r="L44" s="1" t="s">
        <v>142</v>
      </c>
      <c r="M44" s="1" t="s">
        <v>196</v>
      </c>
      <c r="N44" s="1"/>
      <c r="O44" s="1" t="s">
        <v>16</v>
      </c>
    </row>
    <row r="45" spans="1:15" x14ac:dyDescent="0.25">
      <c r="A45" s="1">
        <v>23</v>
      </c>
      <c r="B45" s="1" t="s">
        <v>136</v>
      </c>
      <c r="C45" s="1" t="s">
        <v>19</v>
      </c>
      <c r="D45" s="1">
        <v>10</v>
      </c>
      <c r="E45" s="1"/>
      <c r="F45" s="1"/>
      <c r="G45" s="1">
        <v>88</v>
      </c>
      <c r="H45" s="1">
        <v>24</v>
      </c>
      <c r="I45" s="1">
        <v>98.6</v>
      </c>
      <c r="J45" s="1">
        <v>30.6</v>
      </c>
      <c r="K45" s="1" t="s">
        <v>119</v>
      </c>
      <c r="L45" s="1" t="s">
        <v>137</v>
      </c>
      <c r="M45" s="1" t="s">
        <v>197</v>
      </c>
      <c r="N45" s="1" t="s">
        <v>33</v>
      </c>
      <c r="O45" s="1" t="s">
        <v>16</v>
      </c>
    </row>
    <row r="46" spans="1:15" x14ac:dyDescent="0.25">
      <c r="A46" s="1">
        <v>23</v>
      </c>
      <c r="B46" s="1" t="s">
        <v>138</v>
      </c>
      <c r="C46" s="1" t="s">
        <v>13</v>
      </c>
      <c r="D46" s="1">
        <v>3</v>
      </c>
      <c r="E46" s="1"/>
      <c r="F46" s="1"/>
      <c r="G46" s="1">
        <v>70</v>
      </c>
      <c r="H46" s="1"/>
      <c r="I46" s="1">
        <v>98.9</v>
      </c>
      <c r="J46" s="1">
        <v>13.5</v>
      </c>
      <c r="K46" s="1" t="s">
        <v>139</v>
      </c>
      <c r="L46" s="1" t="s">
        <v>140</v>
      </c>
      <c r="M46" s="1" t="s">
        <v>198</v>
      </c>
      <c r="N46" s="1"/>
      <c r="O46" s="1" t="s">
        <v>16</v>
      </c>
    </row>
    <row r="47" spans="1:15" x14ac:dyDescent="0.25">
      <c r="A47" s="1">
        <v>23</v>
      </c>
      <c r="B47" s="1" t="s">
        <v>143</v>
      </c>
      <c r="C47" s="1" t="s">
        <v>13</v>
      </c>
      <c r="D47" s="1">
        <v>15</v>
      </c>
      <c r="E47" s="1"/>
      <c r="F47" s="1"/>
      <c r="G47" s="1">
        <v>84</v>
      </c>
      <c r="H47" s="1">
        <v>24</v>
      </c>
      <c r="I47" s="1">
        <v>97.9</v>
      </c>
      <c r="J47" s="1">
        <v>42.5</v>
      </c>
      <c r="K47" s="1" t="s">
        <v>107</v>
      </c>
      <c r="L47" s="1" t="s">
        <v>144</v>
      </c>
      <c r="M47" s="1" t="s">
        <v>199</v>
      </c>
      <c r="N47" s="1"/>
      <c r="O47" s="1" t="s">
        <v>16</v>
      </c>
    </row>
    <row r="48" spans="1:15" x14ac:dyDescent="0.25">
      <c r="A48" s="1">
        <v>23</v>
      </c>
      <c r="B48" s="1" t="s">
        <v>145</v>
      </c>
      <c r="C48" s="1" t="s">
        <v>13</v>
      </c>
      <c r="D48" s="1">
        <v>55</v>
      </c>
      <c r="E48" s="1">
        <v>140</v>
      </c>
      <c r="F48" s="1">
        <v>80</v>
      </c>
      <c r="G48" s="1">
        <v>68</v>
      </c>
      <c r="H48" s="1">
        <v>16</v>
      </c>
      <c r="I48" s="1">
        <v>97.1</v>
      </c>
      <c r="J48" s="1">
        <v>57.3</v>
      </c>
      <c r="K48" s="1" t="s">
        <v>28</v>
      </c>
      <c r="L48" s="1" t="s">
        <v>146</v>
      </c>
      <c r="M48" s="1" t="s">
        <v>200</v>
      </c>
      <c r="N48" s="1" t="s">
        <v>33</v>
      </c>
      <c r="O48" s="1" t="s">
        <v>16</v>
      </c>
    </row>
    <row r="49" spans="1:15" x14ac:dyDescent="0.25">
      <c r="A49" s="1">
        <v>23</v>
      </c>
      <c r="B49" s="1" t="s">
        <v>147</v>
      </c>
      <c r="C49" s="1" t="s">
        <v>19</v>
      </c>
      <c r="D49" s="1">
        <v>2</v>
      </c>
      <c r="E49" s="1"/>
      <c r="F49" s="1"/>
      <c r="G49" s="1">
        <v>62</v>
      </c>
      <c r="H49" s="1"/>
      <c r="I49" s="1"/>
      <c r="J49" s="1">
        <v>8.3000000000000007</v>
      </c>
      <c r="K49" s="1" t="s">
        <v>148</v>
      </c>
      <c r="L49" s="1" t="s">
        <v>149</v>
      </c>
      <c r="M49" s="1" t="s">
        <v>150</v>
      </c>
      <c r="N49" s="1"/>
      <c r="O49" s="1" t="s">
        <v>16</v>
      </c>
    </row>
    <row r="50" spans="1:15" x14ac:dyDescent="0.25">
      <c r="A50" s="1">
        <v>24</v>
      </c>
      <c r="B50" s="1" t="s">
        <v>152</v>
      </c>
      <c r="C50" s="1" t="s">
        <v>19</v>
      </c>
      <c r="D50" s="1">
        <v>30</v>
      </c>
      <c r="E50" s="1">
        <v>100</v>
      </c>
      <c r="F50" s="1">
        <v>70</v>
      </c>
      <c r="G50" s="1">
        <v>64</v>
      </c>
      <c r="H50" s="1">
        <v>20</v>
      </c>
      <c r="I50" s="1">
        <v>98</v>
      </c>
      <c r="J50" s="1">
        <v>47.2</v>
      </c>
      <c r="K50" s="1"/>
      <c r="L50" s="1" t="s">
        <v>151</v>
      </c>
      <c r="M50" s="1" t="s">
        <v>201</v>
      </c>
      <c r="N50" s="1"/>
      <c r="O50" s="1" t="s">
        <v>16</v>
      </c>
    </row>
    <row r="51" spans="1:15" x14ac:dyDescent="0.25">
      <c r="A51" s="1">
        <v>24</v>
      </c>
      <c r="B51" s="1" t="s">
        <v>153</v>
      </c>
      <c r="C51" s="1" t="s">
        <v>19</v>
      </c>
      <c r="D51" s="1">
        <v>13</v>
      </c>
      <c r="E51" s="1"/>
      <c r="F51" s="1"/>
      <c r="G51" s="1"/>
      <c r="H51" s="1"/>
      <c r="I51" s="1">
        <v>96.7</v>
      </c>
      <c r="J51" s="1">
        <v>38.6</v>
      </c>
      <c r="K51" s="1" t="s">
        <v>107</v>
      </c>
      <c r="L51" s="1" t="s">
        <v>154</v>
      </c>
      <c r="M51" s="1" t="s">
        <v>202</v>
      </c>
      <c r="N51" s="1"/>
      <c r="O51" s="1" t="s">
        <v>16</v>
      </c>
    </row>
    <row r="52" spans="1:15" x14ac:dyDescent="0.25">
      <c r="A52" s="1">
        <v>24</v>
      </c>
      <c r="B52" s="1" t="s">
        <v>155</v>
      </c>
      <c r="C52" s="1" t="s">
        <v>19</v>
      </c>
      <c r="D52" s="1">
        <v>11</v>
      </c>
      <c r="E52" s="1"/>
      <c r="F52" s="1"/>
      <c r="G52" s="1"/>
      <c r="H52" s="1"/>
      <c r="I52" s="1">
        <v>96.4</v>
      </c>
      <c r="J52" s="1">
        <v>26.4</v>
      </c>
      <c r="K52" s="1" t="s">
        <v>35</v>
      </c>
      <c r="L52" s="1" t="s">
        <v>156</v>
      </c>
      <c r="M52" s="1" t="s">
        <v>203</v>
      </c>
      <c r="N52" s="1" t="s">
        <v>33</v>
      </c>
      <c r="O52" s="1" t="s">
        <v>16</v>
      </c>
    </row>
    <row r="53" spans="1:15" x14ac:dyDescent="0.25">
      <c r="A53" s="1">
        <v>24</v>
      </c>
      <c r="B53" s="1" t="s">
        <v>157</v>
      </c>
      <c r="C53" s="1" t="s">
        <v>19</v>
      </c>
      <c r="D53" s="1">
        <v>7</v>
      </c>
      <c r="E53" s="1"/>
      <c r="F53" s="1"/>
      <c r="G53" s="1"/>
      <c r="H53" s="1"/>
      <c r="I53" s="1">
        <v>98</v>
      </c>
      <c r="J53" s="1">
        <v>15.9</v>
      </c>
      <c r="K53" s="1" t="s">
        <v>158</v>
      </c>
      <c r="L53" s="1" t="s">
        <v>159</v>
      </c>
      <c r="M53" s="1" t="s">
        <v>160</v>
      </c>
      <c r="N53" s="1"/>
      <c r="O53" s="1" t="s">
        <v>16</v>
      </c>
    </row>
    <row r="54" spans="1:15" x14ac:dyDescent="0.25">
      <c r="A54" s="1">
        <v>24</v>
      </c>
      <c r="B54" s="1" t="s">
        <v>161</v>
      </c>
      <c r="C54" s="1" t="s">
        <v>13</v>
      </c>
      <c r="D54" s="1">
        <v>5</v>
      </c>
      <c r="E54" s="1"/>
      <c r="F54" s="1"/>
      <c r="G54" s="1"/>
      <c r="H54" s="1"/>
      <c r="I54" s="1">
        <v>98.1</v>
      </c>
      <c r="J54" s="1">
        <v>13.4</v>
      </c>
      <c r="K54" s="1" t="s">
        <v>162</v>
      </c>
      <c r="L54" s="1" t="s">
        <v>163</v>
      </c>
      <c r="M54" s="1" t="s">
        <v>169</v>
      </c>
      <c r="N54" s="1"/>
      <c r="O54" s="1" t="s">
        <v>16</v>
      </c>
    </row>
    <row r="55" spans="1:15" x14ac:dyDescent="0.25">
      <c r="A55" s="1">
        <v>24</v>
      </c>
      <c r="B55" s="1" t="s">
        <v>164</v>
      </c>
      <c r="C55" s="1" t="s">
        <v>19</v>
      </c>
      <c r="D55" s="1">
        <v>3</v>
      </c>
      <c r="E55" s="1"/>
      <c r="F55" s="1"/>
      <c r="G55" s="1"/>
      <c r="H55" s="1"/>
      <c r="I55" s="1">
        <v>97.7</v>
      </c>
      <c r="J55" s="1">
        <v>12.1</v>
      </c>
      <c r="K55" s="1" t="s">
        <v>139</v>
      </c>
      <c r="L55" s="1" t="s">
        <v>165</v>
      </c>
      <c r="M55" s="1" t="s">
        <v>170</v>
      </c>
      <c r="N55" s="1"/>
      <c r="O55" s="1" t="s">
        <v>16</v>
      </c>
    </row>
    <row r="56" spans="1:15" x14ac:dyDescent="0.25">
      <c r="A56" s="1">
        <v>24</v>
      </c>
      <c r="B56" s="1" t="s">
        <v>166</v>
      </c>
      <c r="C56" s="1" t="s">
        <v>13</v>
      </c>
      <c r="D56" s="1">
        <v>14</v>
      </c>
      <c r="E56" s="1"/>
      <c r="F56" s="1"/>
      <c r="G56" s="1"/>
      <c r="H56" s="1"/>
      <c r="I56" s="1">
        <v>97.9</v>
      </c>
      <c r="J56" s="1">
        <v>34.200000000000003</v>
      </c>
      <c r="K56" s="1" t="s">
        <v>167</v>
      </c>
      <c r="L56" s="1" t="s">
        <v>168</v>
      </c>
      <c r="M56" s="1" t="s">
        <v>204</v>
      </c>
      <c r="N56" s="1"/>
      <c r="O56" s="1" t="s">
        <v>16</v>
      </c>
    </row>
    <row r="57" spans="1:15" x14ac:dyDescent="0.25">
      <c r="A57" s="1">
        <v>25</v>
      </c>
      <c r="B57" s="1" t="s">
        <v>171</v>
      </c>
      <c r="C57" s="1" t="s">
        <v>19</v>
      </c>
      <c r="D57" s="1">
        <v>67</v>
      </c>
      <c r="E57" s="1">
        <v>140</v>
      </c>
      <c r="F57" s="1">
        <v>90</v>
      </c>
      <c r="G57" s="1">
        <v>72</v>
      </c>
      <c r="H57" s="1"/>
      <c r="I57" s="1">
        <v>98.3</v>
      </c>
      <c r="J57" s="1">
        <v>55.1</v>
      </c>
      <c r="K57" s="1" t="s">
        <v>29</v>
      </c>
      <c r="L57" s="1"/>
      <c r="M57" s="1"/>
      <c r="N57" s="1"/>
      <c r="O57" s="1" t="s">
        <v>23</v>
      </c>
    </row>
    <row r="58" spans="1:15" x14ac:dyDescent="0.25">
      <c r="A58" s="1">
        <v>26</v>
      </c>
      <c r="B58" s="1" t="s">
        <v>172</v>
      </c>
      <c r="C58" s="1" t="s">
        <v>19</v>
      </c>
      <c r="D58" s="1">
        <v>40</v>
      </c>
      <c r="E58" s="1">
        <v>140</v>
      </c>
      <c r="F58" s="1">
        <v>80</v>
      </c>
      <c r="G58" s="1">
        <v>80</v>
      </c>
      <c r="H58" s="1">
        <v>22</v>
      </c>
      <c r="I58" s="1">
        <v>98.9</v>
      </c>
      <c r="J58" s="1">
        <v>44.1</v>
      </c>
      <c r="K58" s="1" t="s">
        <v>48</v>
      </c>
      <c r="L58" s="1" t="s">
        <v>173</v>
      </c>
      <c r="M58" s="1" t="s">
        <v>182</v>
      </c>
      <c r="N58" s="1"/>
      <c r="O58" s="1" t="s">
        <v>16</v>
      </c>
    </row>
    <row r="59" spans="1:15" x14ac:dyDescent="0.25">
      <c r="A59" s="1">
        <v>26</v>
      </c>
      <c r="B59" s="1" t="s">
        <v>174</v>
      </c>
      <c r="C59" s="1" t="s">
        <v>19</v>
      </c>
      <c r="D59" s="1">
        <v>15</v>
      </c>
      <c r="E59" s="1"/>
      <c r="F59" s="1"/>
      <c r="G59" s="1"/>
      <c r="H59" s="1"/>
      <c r="I59" s="1">
        <v>96.6</v>
      </c>
      <c r="J59" s="1">
        <v>39.4</v>
      </c>
      <c r="K59" s="1" t="s">
        <v>84</v>
      </c>
      <c r="L59" s="1" t="s">
        <v>175</v>
      </c>
      <c r="M59" s="1" t="s">
        <v>205</v>
      </c>
      <c r="N59" s="1"/>
      <c r="O59" s="1" t="s">
        <v>16</v>
      </c>
    </row>
    <row r="60" spans="1:15" x14ac:dyDescent="0.25">
      <c r="A60" s="1">
        <v>26</v>
      </c>
      <c r="B60" s="1" t="s">
        <v>176</v>
      </c>
      <c r="C60" s="1" t="s">
        <v>19</v>
      </c>
      <c r="D60" s="1"/>
      <c r="E60" s="1"/>
      <c r="F60" s="1"/>
      <c r="G60" s="1"/>
      <c r="H60" s="1"/>
      <c r="I60" s="1">
        <v>96.5</v>
      </c>
      <c r="J60" s="1">
        <v>28.9</v>
      </c>
      <c r="K60" s="1" t="s">
        <v>177</v>
      </c>
      <c r="L60" s="1" t="s">
        <v>175</v>
      </c>
      <c r="M60" s="1" t="s">
        <v>206</v>
      </c>
      <c r="N60" s="1"/>
      <c r="O60" s="1" t="s">
        <v>16</v>
      </c>
    </row>
    <row r="61" spans="1:15" x14ac:dyDescent="0.25">
      <c r="A61" s="1">
        <v>26</v>
      </c>
      <c r="B61" s="1" t="s">
        <v>178</v>
      </c>
      <c r="C61" s="1" t="s">
        <v>13</v>
      </c>
      <c r="D61" s="1"/>
      <c r="E61" s="1"/>
      <c r="F61" s="1"/>
      <c r="G61" s="1"/>
      <c r="H61" s="1"/>
      <c r="I61" s="1">
        <v>98</v>
      </c>
      <c r="J61" s="1">
        <v>18.3</v>
      </c>
      <c r="K61" s="1" t="s">
        <v>179</v>
      </c>
      <c r="L61" s="1" t="s">
        <v>180</v>
      </c>
      <c r="M61" s="1" t="s">
        <v>85</v>
      </c>
      <c r="N61" s="1"/>
      <c r="O61" s="1" t="s">
        <v>16</v>
      </c>
    </row>
    <row r="62" spans="1:15" x14ac:dyDescent="0.25">
      <c r="A62" s="1">
        <v>26</v>
      </c>
      <c r="B62" s="1" t="s">
        <v>181</v>
      </c>
      <c r="C62" s="1" t="s">
        <v>19</v>
      </c>
      <c r="D62" s="1">
        <v>3</v>
      </c>
      <c r="E62" s="1"/>
      <c r="F62" s="1"/>
      <c r="G62" s="1"/>
      <c r="H62" s="1"/>
      <c r="I62" s="1">
        <v>98</v>
      </c>
      <c r="J62" s="1">
        <v>14.2</v>
      </c>
      <c r="K62" s="1" t="s">
        <v>162</v>
      </c>
      <c r="L62" s="1" t="s">
        <v>180</v>
      </c>
      <c r="M62" s="1"/>
      <c r="N62" s="1"/>
      <c r="O62" s="1" t="s">
        <v>16</v>
      </c>
    </row>
    <row r="63" spans="1:15" x14ac:dyDescent="0.25">
      <c r="A63" s="1">
        <v>26</v>
      </c>
      <c r="B63" s="1" t="s">
        <v>207</v>
      </c>
      <c r="C63" s="1"/>
      <c r="D63" s="1"/>
      <c r="E63" s="1"/>
      <c r="F63" s="1"/>
      <c r="G63" s="1"/>
      <c r="H63" s="1"/>
      <c r="I63" s="1"/>
      <c r="J63" s="1">
        <v>16.399999999999999</v>
      </c>
      <c r="K63" s="1" t="s">
        <v>208</v>
      </c>
      <c r="L63" s="1" t="s">
        <v>209</v>
      </c>
      <c r="M63" s="1" t="s">
        <v>184</v>
      </c>
      <c r="N63" s="1"/>
      <c r="O63" s="1" t="s">
        <v>16</v>
      </c>
    </row>
    <row r="64" spans="1:15" x14ac:dyDescent="0.25">
      <c r="A64" s="1">
        <v>26</v>
      </c>
      <c r="B64" s="1" t="s">
        <v>210</v>
      </c>
      <c r="C64" s="1"/>
      <c r="D64" s="1"/>
      <c r="E64" s="1"/>
      <c r="F64" s="1"/>
      <c r="G64" s="1"/>
      <c r="H64" s="1"/>
      <c r="I64" s="1"/>
      <c r="J64" s="1">
        <v>7</v>
      </c>
      <c r="K64" s="1" t="s">
        <v>211</v>
      </c>
      <c r="L64" s="1" t="s">
        <v>212</v>
      </c>
      <c r="M64" s="1" t="s">
        <v>221</v>
      </c>
      <c r="N64" s="1"/>
      <c r="O64" s="1" t="s">
        <v>16</v>
      </c>
    </row>
    <row r="65" spans="1:15" x14ac:dyDescent="0.25">
      <c r="A65" s="1">
        <v>26</v>
      </c>
      <c r="B65" s="1" t="s">
        <v>213</v>
      </c>
      <c r="C65" s="1" t="s">
        <v>13</v>
      </c>
      <c r="D65" s="1">
        <v>14</v>
      </c>
      <c r="E65" s="1"/>
      <c r="F65" s="1"/>
      <c r="G65" s="1"/>
      <c r="H65" s="1"/>
      <c r="I65" s="1">
        <v>97.5</v>
      </c>
      <c r="J65" s="1">
        <v>32.1</v>
      </c>
      <c r="K65" s="1" t="s">
        <v>214</v>
      </c>
      <c r="L65" s="1" t="s">
        <v>215</v>
      </c>
      <c r="M65" s="1" t="s">
        <v>222</v>
      </c>
      <c r="N65" s="1"/>
      <c r="O65" s="1" t="s">
        <v>16</v>
      </c>
    </row>
    <row r="66" spans="1:15" x14ac:dyDescent="0.25">
      <c r="A66" s="1">
        <v>26</v>
      </c>
      <c r="B66" s="1" t="s">
        <v>216</v>
      </c>
      <c r="C66" s="1" t="s">
        <v>19</v>
      </c>
      <c r="D66" s="1">
        <v>2</v>
      </c>
      <c r="E66" s="1"/>
      <c r="F66" s="1"/>
      <c r="G66" s="1"/>
      <c r="H66" s="1"/>
      <c r="I66" s="1">
        <v>98.2</v>
      </c>
      <c r="J66" s="1">
        <v>13.1</v>
      </c>
      <c r="K66" s="1" t="s">
        <v>139</v>
      </c>
      <c r="L66" s="1" t="s">
        <v>217</v>
      </c>
      <c r="M66" s="1" t="s">
        <v>31</v>
      </c>
      <c r="N66" s="1"/>
      <c r="O66" s="1" t="s">
        <v>16</v>
      </c>
    </row>
    <row r="67" spans="1:15" x14ac:dyDescent="0.25">
      <c r="A67" s="1">
        <v>26</v>
      </c>
      <c r="B67" s="1" t="s">
        <v>218</v>
      </c>
      <c r="C67" s="1" t="s">
        <v>13</v>
      </c>
      <c r="D67" s="1">
        <v>5</v>
      </c>
      <c r="E67" s="1"/>
      <c r="F67" s="1"/>
      <c r="G67" s="1"/>
      <c r="H67" s="1"/>
      <c r="I67" s="1"/>
      <c r="J67" s="1">
        <v>13.1</v>
      </c>
      <c r="K67" s="1"/>
      <c r="L67" s="1" t="s">
        <v>219</v>
      </c>
      <c r="M67" s="1" t="s">
        <v>220</v>
      </c>
      <c r="N67" s="1"/>
      <c r="O67" s="1" t="s">
        <v>16</v>
      </c>
    </row>
    <row r="68" spans="1:15" x14ac:dyDescent="0.25">
      <c r="A68" s="1">
        <v>27</v>
      </c>
      <c r="B68" s="1" t="s">
        <v>225</v>
      </c>
      <c r="C68" s="1" t="s">
        <v>19</v>
      </c>
      <c r="D68" s="1">
        <v>25</v>
      </c>
      <c r="E68" s="1">
        <v>150</v>
      </c>
      <c r="F68" s="1">
        <v>75</v>
      </c>
      <c r="G68" s="1">
        <v>100</v>
      </c>
      <c r="H68" s="1">
        <v>25</v>
      </c>
      <c r="I68" s="1">
        <v>98.8</v>
      </c>
      <c r="J68" s="1">
        <v>52.2</v>
      </c>
      <c r="K68" s="1" t="s">
        <v>84</v>
      </c>
      <c r="L68" s="1" t="s">
        <v>226</v>
      </c>
      <c r="M68" s="1" t="s">
        <v>204</v>
      </c>
      <c r="N68" s="1"/>
      <c r="O68" s="1"/>
    </row>
    <row r="69" spans="1:15" x14ac:dyDescent="0.25">
      <c r="A69" s="1">
        <v>27</v>
      </c>
      <c r="B69" s="1" t="s">
        <v>227</v>
      </c>
      <c r="C69" s="1" t="s">
        <v>13</v>
      </c>
      <c r="D69" s="1">
        <v>5</v>
      </c>
      <c r="E69" s="1"/>
      <c r="F69" s="1"/>
      <c r="G69" s="1"/>
      <c r="H69" s="1"/>
      <c r="I69" s="1">
        <v>97.8</v>
      </c>
      <c r="J69" s="1">
        <v>10.7</v>
      </c>
      <c r="K69" s="1" t="s">
        <v>228</v>
      </c>
      <c r="L69" s="1" t="s">
        <v>229</v>
      </c>
      <c r="M69" s="1" t="s">
        <v>234</v>
      </c>
      <c r="N69" s="1"/>
      <c r="O69" s="1"/>
    </row>
    <row r="70" spans="1:15" x14ac:dyDescent="0.25">
      <c r="A70" s="1">
        <v>27</v>
      </c>
      <c r="B70" s="1" t="s">
        <v>230</v>
      </c>
      <c r="C70" s="1" t="s">
        <v>19</v>
      </c>
      <c r="D70" s="1">
        <v>6</v>
      </c>
      <c r="E70" s="1"/>
      <c r="F70" s="1"/>
      <c r="G70" s="1"/>
      <c r="H70" s="1"/>
      <c r="I70" s="1">
        <v>98.3</v>
      </c>
      <c r="J70" s="1">
        <v>15.7</v>
      </c>
      <c r="K70" s="1" t="s">
        <v>127</v>
      </c>
      <c r="L70" s="1" t="s">
        <v>125</v>
      </c>
      <c r="M70" s="1" t="s">
        <v>235</v>
      </c>
      <c r="N70" s="1"/>
      <c r="O70" s="1"/>
    </row>
    <row r="71" spans="1:15" x14ac:dyDescent="0.25">
      <c r="A71" s="1">
        <v>27</v>
      </c>
      <c r="B71" s="1" t="s">
        <v>231</v>
      </c>
      <c r="C71" s="1" t="s">
        <v>13</v>
      </c>
      <c r="D71" s="1">
        <v>11</v>
      </c>
      <c r="E71" s="1"/>
      <c r="F71" s="1"/>
      <c r="G71" s="1"/>
      <c r="H71" s="1"/>
      <c r="I71" s="1">
        <v>97.6</v>
      </c>
      <c r="J71" s="1">
        <v>31.4</v>
      </c>
      <c r="K71" s="1" t="s">
        <v>232</v>
      </c>
      <c r="L71" s="1" t="s">
        <v>233</v>
      </c>
      <c r="M71" s="1" t="s">
        <v>236</v>
      </c>
      <c r="N71" s="1"/>
      <c r="O71" s="1"/>
    </row>
    <row r="72" spans="1:15" x14ac:dyDescent="0.25">
      <c r="A72" s="1">
        <v>28</v>
      </c>
      <c r="B72" s="1" t="s">
        <v>242</v>
      </c>
      <c r="C72" s="1" t="s">
        <v>13</v>
      </c>
      <c r="D72" s="1">
        <v>18</v>
      </c>
      <c r="E72" s="1">
        <v>130</v>
      </c>
      <c r="F72" s="1">
        <v>90</v>
      </c>
      <c r="G72" s="1">
        <v>80</v>
      </c>
      <c r="H72" s="1"/>
      <c r="I72" s="1">
        <v>98</v>
      </c>
      <c r="J72" s="1">
        <v>60.7</v>
      </c>
      <c r="K72" s="1" t="s">
        <v>71</v>
      </c>
      <c r="L72" s="1" t="s">
        <v>243</v>
      </c>
      <c r="M72" s="1" t="s">
        <v>244</v>
      </c>
      <c r="N72" s="1"/>
      <c r="O72" s="1"/>
    </row>
    <row r="73" spans="1:15" x14ac:dyDescent="0.25">
      <c r="A73" s="1">
        <v>29</v>
      </c>
      <c r="B73" s="1" t="s">
        <v>245</v>
      </c>
      <c r="C73" s="1" t="s">
        <v>19</v>
      </c>
      <c r="D73" s="1">
        <v>40</v>
      </c>
      <c r="E73" s="1">
        <v>120</v>
      </c>
      <c r="F73" s="1">
        <v>90</v>
      </c>
      <c r="G73" s="1">
        <v>62</v>
      </c>
      <c r="H73" s="1">
        <v>22</v>
      </c>
      <c r="I73" s="1">
        <v>99.1</v>
      </c>
      <c r="J73" s="1">
        <v>42.3</v>
      </c>
      <c r="K73" s="1"/>
      <c r="L73" s="1"/>
      <c r="M73" s="1" t="s">
        <v>251</v>
      </c>
      <c r="N73" s="1"/>
      <c r="O73" s="1"/>
    </row>
    <row r="74" spans="1:15" x14ac:dyDescent="0.25">
      <c r="A74" s="1">
        <v>29</v>
      </c>
      <c r="B74" s="1" t="s">
        <v>246</v>
      </c>
      <c r="C74" s="1" t="s">
        <v>19</v>
      </c>
      <c r="D74" s="1">
        <v>6</v>
      </c>
      <c r="E74" s="1"/>
      <c r="F74" s="1"/>
      <c r="G74" s="1"/>
      <c r="H74" s="1"/>
      <c r="I74" s="1">
        <v>97.6</v>
      </c>
      <c r="J74" s="1">
        <v>17.8</v>
      </c>
      <c r="K74" s="1" t="s">
        <v>249</v>
      </c>
      <c r="L74" s="1"/>
      <c r="M74" s="1" t="s">
        <v>252</v>
      </c>
      <c r="N74" s="1" t="s">
        <v>33</v>
      </c>
      <c r="O74" s="1"/>
    </row>
    <row r="75" spans="1:15" x14ac:dyDescent="0.25">
      <c r="A75" s="1">
        <v>29</v>
      </c>
      <c r="B75" s="1" t="s">
        <v>247</v>
      </c>
      <c r="C75" s="1" t="s">
        <v>19</v>
      </c>
      <c r="D75" s="1">
        <v>31</v>
      </c>
      <c r="E75" s="1">
        <v>110</v>
      </c>
      <c r="F75" s="1">
        <v>90</v>
      </c>
      <c r="G75" s="1">
        <v>60</v>
      </c>
      <c r="H75" s="1">
        <v>24</v>
      </c>
      <c r="I75" s="1">
        <v>99</v>
      </c>
      <c r="J75" s="1">
        <v>50.1</v>
      </c>
      <c r="K75" s="1"/>
      <c r="L75" s="1"/>
      <c r="M75" s="1" t="s">
        <v>253</v>
      </c>
      <c r="N75" s="1"/>
      <c r="O75" s="1"/>
    </row>
    <row r="76" spans="1:15" x14ac:dyDescent="0.25">
      <c r="A76" s="1">
        <v>29</v>
      </c>
      <c r="B76" s="1" t="s">
        <v>248</v>
      </c>
      <c r="C76" s="1" t="s">
        <v>19</v>
      </c>
      <c r="D76" s="1">
        <v>7</v>
      </c>
      <c r="E76" s="1"/>
      <c r="F76" s="1"/>
      <c r="G76" s="1"/>
      <c r="H76" s="1"/>
      <c r="I76" s="1">
        <v>97.7</v>
      </c>
      <c r="J76" s="1">
        <v>24.8</v>
      </c>
      <c r="K76" s="1" t="s">
        <v>80</v>
      </c>
      <c r="L76" s="1"/>
      <c r="M76" s="1" t="s">
        <v>194</v>
      </c>
      <c r="N76" s="1"/>
      <c r="O76" s="1"/>
    </row>
    <row r="77" spans="1:15" x14ac:dyDescent="0.25">
      <c r="A77" s="1">
        <v>29</v>
      </c>
      <c r="B77" s="1" t="s">
        <v>250</v>
      </c>
      <c r="C77" s="1" t="s">
        <v>13</v>
      </c>
      <c r="D77" s="1">
        <v>12</v>
      </c>
      <c r="E77" s="1"/>
      <c r="F77" s="1"/>
      <c r="G77" s="1"/>
      <c r="H77" s="1"/>
      <c r="I77" s="1">
        <v>97.9</v>
      </c>
      <c r="J77" s="1">
        <v>32.4</v>
      </c>
      <c r="K77" s="1" t="s">
        <v>167</v>
      </c>
      <c r="L77" s="1"/>
      <c r="M77" s="1" t="s">
        <v>254</v>
      </c>
      <c r="N77" s="1"/>
      <c r="O77" s="1"/>
    </row>
    <row r="78" spans="1:15" x14ac:dyDescent="0.25">
      <c r="A78" s="1">
        <v>30</v>
      </c>
      <c r="B78" s="1" t="s">
        <v>255</v>
      </c>
      <c r="C78" s="1" t="s">
        <v>13</v>
      </c>
      <c r="D78" s="1">
        <v>62</v>
      </c>
      <c r="E78" s="1">
        <v>145</v>
      </c>
      <c r="F78" s="1">
        <v>100</v>
      </c>
      <c r="G78" s="1">
        <v>76</v>
      </c>
      <c r="H78" s="1"/>
      <c r="I78" s="1">
        <v>96.2</v>
      </c>
      <c r="J78" s="1">
        <v>56.7</v>
      </c>
      <c r="K78" s="1" t="s">
        <v>40</v>
      </c>
      <c r="L78" s="1"/>
      <c r="M78" s="1" t="s">
        <v>261</v>
      </c>
      <c r="N78" s="1"/>
      <c r="O78" s="1"/>
    </row>
    <row r="79" spans="1:15" x14ac:dyDescent="0.25">
      <c r="A79" s="1">
        <v>30</v>
      </c>
      <c r="B79" s="1" t="s">
        <v>256</v>
      </c>
      <c r="C79" s="1" t="s">
        <v>19</v>
      </c>
      <c r="D79" s="1">
        <v>37</v>
      </c>
      <c r="E79" s="1">
        <v>145</v>
      </c>
      <c r="F79" s="1">
        <v>95</v>
      </c>
      <c r="G79" s="1">
        <v>60</v>
      </c>
      <c r="H79" s="1"/>
      <c r="I79" s="1">
        <v>97.8</v>
      </c>
      <c r="J79" s="1">
        <v>50.9</v>
      </c>
      <c r="K79" s="1" t="s">
        <v>48</v>
      </c>
      <c r="L79" s="1"/>
      <c r="M79" s="1" t="s">
        <v>196</v>
      </c>
      <c r="N79" s="1"/>
      <c r="O79" s="1"/>
    </row>
    <row r="80" spans="1:15" x14ac:dyDescent="0.25">
      <c r="A80" s="1">
        <v>30</v>
      </c>
      <c r="B80" s="1" t="s">
        <v>257</v>
      </c>
      <c r="C80" s="1" t="s">
        <v>19</v>
      </c>
      <c r="D80" s="1">
        <v>2</v>
      </c>
      <c r="E80" s="1"/>
      <c r="F80" s="1"/>
      <c r="G80" s="1">
        <v>72</v>
      </c>
      <c r="H80" s="1"/>
      <c r="I80" s="1">
        <v>99.3</v>
      </c>
      <c r="J80" s="1">
        <v>13.7</v>
      </c>
      <c r="K80" s="1" t="s">
        <v>258</v>
      </c>
      <c r="L80" s="1"/>
      <c r="M80" s="1" t="s">
        <v>262</v>
      </c>
      <c r="N80" s="1"/>
      <c r="O80" s="1"/>
    </row>
    <row r="81" spans="1:15" x14ac:dyDescent="0.25">
      <c r="A81" s="1">
        <v>30</v>
      </c>
      <c r="B81" s="1" t="s">
        <v>259</v>
      </c>
      <c r="C81" s="1" t="s">
        <v>19</v>
      </c>
      <c r="D81" s="1">
        <v>7</v>
      </c>
      <c r="E81" s="1"/>
      <c r="F81" s="1"/>
      <c r="G81" s="1">
        <v>78</v>
      </c>
      <c r="H81" s="1"/>
      <c r="I81" s="1">
        <v>98.6</v>
      </c>
      <c r="J81" s="1">
        <v>20.3</v>
      </c>
      <c r="K81" s="1" t="s">
        <v>73</v>
      </c>
      <c r="L81" s="1"/>
      <c r="M81" s="1" t="s">
        <v>236</v>
      </c>
      <c r="N81" s="1"/>
      <c r="O81" s="1"/>
    </row>
    <row r="82" spans="1:15" x14ac:dyDescent="0.25">
      <c r="A82" s="1">
        <v>30</v>
      </c>
      <c r="B82" s="1" t="s">
        <v>260</v>
      </c>
      <c r="C82" s="1" t="s">
        <v>19</v>
      </c>
      <c r="D82" s="1">
        <v>5</v>
      </c>
      <c r="E82" s="1"/>
      <c r="F82" s="1"/>
      <c r="G82" s="1">
        <v>84</v>
      </c>
      <c r="H82" s="1"/>
      <c r="I82" s="1">
        <v>98.5</v>
      </c>
      <c r="J82" s="1">
        <v>18.8</v>
      </c>
      <c r="K82" s="1" t="s">
        <v>249</v>
      </c>
      <c r="L82" s="1"/>
      <c r="M82" s="1" t="s">
        <v>263</v>
      </c>
      <c r="N82" s="1"/>
      <c r="O82" s="1"/>
    </row>
    <row r="83" spans="1:15" x14ac:dyDescent="0.25">
      <c r="A83" s="1">
        <v>31</v>
      </c>
      <c r="B83" s="1" t="s">
        <v>264</v>
      </c>
      <c r="C83" s="1" t="s">
        <v>19</v>
      </c>
      <c r="D83" s="1">
        <v>95</v>
      </c>
      <c r="E83" s="1">
        <v>135</v>
      </c>
      <c r="F83" s="1">
        <v>85</v>
      </c>
      <c r="G83" s="1">
        <v>88</v>
      </c>
      <c r="H83" s="1"/>
      <c r="I83" s="1">
        <v>97.8</v>
      </c>
      <c r="J83" s="1">
        <v>43</v>
      </c>
      <c r="K83" s="1" t="s">
        <v>88</v>
      </c>
      <c r="L83" s="1" t="s">
        <v>265</v>
      </c>
      <c r="M83" s="1" t="s">
        <v>266</v>
      </c>
      <c r="N83" s="1"/>
      <c r="O83" s="1"/>
    </row>
    <row r="84" spans="1:15" x14ac:dyDescent="0.25">
      <c r="A84" s="1">
        <v>32</v>
      </c>
      <c r="B84" s="1" t="s">
        <v>267</v>
      </c>
      <c r="C84" s="1" t="s">
        <v>13</v>
      </c>
      <c r="D84" s="1">
        <v>35</v>
      </c>
      <c r="E84" s="1">
        <v>120</v>
      </c>
      <c r="F84" s="1">
        <v>70</v>
      </c>
      <c r="G84" s="1">
        <v>66</v>
      </c>
      <c r="H84" s="1"/>
      <c r="I84" s="1">
        <v>97.7</v>
      </c>
      <c r="J84" s="1">
        <v>53.9</v>
      </c>
      <c r="K84" s="1" t="s">
        <v>71</v>
      </c>
      <c r="L84" s="1" t="s">
        <v>268</v>
      </c>
      <c r="M84" s="1" t="s">
        <v>274</v>
      </c>
      <c r="N84" s="1"/>
      <c r="O84" s="1"/>
    </row>
    <row r="85" spans="1:15" x14ac:dyDescent="0.25">
      <c r="A85" s="1">
        <v>32</v>
      </c>
      <c r="B85" s="1" t="s">
        <v>269</v>
      </c>
      <c r="C85" s="1" t="s">
        <v>19</v>
      </c>
      <c r="D85" s="1">
        <v>8</v>
      </c>
      <c r="E85" s="1"/>
      <c r="F85" s="1"/>
      <c r="G85" s="1"/>
      <c r="H85" s="1"/>
      <c r="I85" s="1">
        <v>99.1</v>
      </c>
      <c r="J85" s="1">
        <v>18.2</v>
      </c>
      <c r="K85" s="1" t="s">
        <v>270</v>
      </c>
      <c r="L85" s="1" t="s">
        <v>271</v>
      </c>
      <c r="M85" s="1" t="s">
        <v>275</v>
      </c>
      <c r="N85" s="1"/>
      <c r="O85" s="1"/>
    </row>
    <row r="86" spans="1:15" x14ac:dyDescent="0.25">
      <c r="A86" s="1">
        <v>32</v>
      </c>
      <c r="B86" s="1" t="s">
        <v>272</v>
      </c>
      <c r="C86" s="1"/>
      <c r="D86" s="1">
        <v>6</v>
      </c>
      <c r="E86" s="1"/>
      <c r="F86" s="1"/>
      <c r="G86" s="1"/>
      <c r="H86" s="1"/>
      <c r="I86" s="1">
        <v>99.3</v>
      </c>
      <c r="J86" s="1">
        <v>14</v>
      </c>
      <c r="K86" s="1" t="s">
        <v>96</v>
      </c>
      <c r="L86" s="1" t="s">
        <v>273</v>
      </c>
      <c r="M86" s="1" t="s">
        <v>276</v>
      </c>
      <c r="N86" s="1"/>
      <c r="O86" s="1"/>
    </row>
    <row r="87" spans="1:15" x14ac:dyDescent="0.25">
      <c r="A87" s="1">
        <v>33</v>
      </c>
      <c r="B87" s="1" t="s">
        <v>277</v>
      </c>
      <c r="C87" s="1" t="s">
        <v>13</v>
      </c>
      <c r="D87" s="1">
        <v>19</v>
      </c>
      <c r="E87" s="1">
        <v>125</v>
      </c>
      <c r="F87" s="1">
        <v>80</v>
      </c>
      <c r="G87" s="1">
        <v>66</v>
      </c>
      <c r="H87" s="1"/>
      <c r="I87" s="1">
        <v>98.1</v>
      </c>
      <c r="J87" s="1">
        <v>60.7</v>
      </c>
      <c r="K87" s="1" t="s">
        <v>40</v>
      </c>
      <c r="L87" s="1" t="s">
        <v>278</v>
      </c>
      <c r="M87" s="1" t="s">
        <v>281</v>
      </c>
      <c r="N87" s="1"/>
      <c r="O87" s="1"/>
    </row>
    <row r="88" spans="1:15" x14ac:dyDescent="0.25">
      <c r="A88" s="1">
        <v>33</v>
      </c>
      <c r="B88" s="1" t="s">
        <v>279</v>
      </c>
      <c r="C88" s="1" t="s">
        <v>13</v>
      </c>
      <c r="D88" s="1">
        <v>14</v>
      </c>
      <c r="E88" s="1">
        <v>120</v>
      </c>
      <c r="F88" s="1">
        <v>80</v>
      </c>
      <c r="G88" s="1">
        <v>68</v>
      </c>
      <c r="H88" s="1"/>
      <c r="I88" s="1">
        <v>98.2</v>
      </c>
      <c r="J88" s="1">
        <v>49</v>
      </c>
      <c r="K88" s="1" t="s">
        <v>84</v>
      </c>
      <c r="L88" s="1" t="s">
        <v>280</v>
      </c>
      <c r="M88" s="1" t="s">
        <v>282</v>
      </c>
      <c r="N88" s="1"/>
      <c r="O88" s="1"/>
    </row>
    <row r="89" spans="1:15" x14ac:dyDescent="0.25">
      <c r="A89" s="1">
        <v>34</v>
      </c>
      <c r="B89" s="1" t="s">
        <v>283</v>
      </c>
      <c r="C89" s="1" t="s">
        <v>13</v>
      </c>
      <c r="D89" s="1">
        <v>70</v>
      </c>
      <c r="E89" s="1">
        <v>145</v>
      </c>
      <c r="F89" s="1">
        <v>85</v>
      </c>
      <c r="G89" s="1">
        <v>82</v>
      </c>
      <c r="H89" s="1"/>
      <c r="I89" s="1">
        <v>97.1</v>
      </c>
      <c r="J89" s="1">
        <v>54.2</v>
      </c>
      <c r="K89" s="1" t="s">
        <v>71</v>
      </c>
      <c r="L89" s="1" t="s">
        <v>284</v>
      </c>
      <c r="M89" s="1" t="s">
        <v>289</v>
      </c>
      <c r="N89" s="1"/>
      <c r="O89" s="1"/>
    </row>
    <row r="90" spans="1:15" x14ac:dyDescent="0.25">
      <c r="A90" s="1">
        <v>34</v>
      </c>
      <c r="B90" s="1" t="s">
        <v>285</v>
      </c>
      <c r="C90" s="1" t="s">
        <v>19</v>
      </c>
      <c r="D90" s="1">
        <v>7</v>
      </c>
      <c r="E90" s="1"/>
      <c r="F90" s="1"/>
      <c r="G90" s="1"/>
      <c r="H90" s="1"/>
      <c r="I90" s="1">
        <v>98.3</v>
      </c>
      <c r="J90" s="1">
        <v>19.100000000000001</v>
      </c>
      <c r="K90" s="1" t="s">
        <v>249</v>
      </c>
      <c r="L90" s="1" t="s">
        <v>286</v>
      </c>
      <c r="M90" s="1" t="s">
        <v>290</v>
      </c>
      <c r="N90" s="1"/>
      <c r="O90" s="1"/>
    </row>
    <row r="91" spans="1:15" x14ac:dyDescent="0.25">
      <c r="A91" s="1">
        <v>34</v>
      </c>
      <c r="B91" s="1" t="s">
        <v>287</v>
      </c>
      <c r="C91" s="1" t="s">
        <v>19</v>
      </c>
      <c r="D91" s="1">
        <v>5</v>
      </c>
      <c r="E91" s="1"/>
      <c r="F91" s="1"/>
      <c r="G91" s="1"/>
      <c r="H91" s="1"/>
      <c r="I91" s="1">
        <v>99.2</v>
      </c>
      <c r="J91" s="1">
        <v>12.8</v>
      </c>
      <c r="K91" s="1" t="s">
        <v>162</v>
      </c>
      <c r="L91" s="1" t="s">
        <v>288</v>
      </c>
      <c r="M91" s="1" t="s">
        <v>291</v>
      </c>
      <c r="N91" s="1"/>
      <c r="O91" s="1"/>
    </row>
    <row r="92" spans="1:15" x14ac:dyDescent="0.25">
      <c r="A92" s="1">
        <v>35</v>
      </c>
      <c r="B92" s="1" t="s">
        <v>292</v>
      </c>
      <c r="C92" s="1" t="s">
        <v>19</v>
      </c>
      <c r="D92" s="1">
        <v>49</v>
      </c>
      <c r="E92" s="1">
        <v>170</v>
      </c>
      <c r="F92" s="1">
        <v>120</v>
      </c>
      <c r="G92" s="1">
        <v>84</v>
      </c>
      <c r="H92" s="1">
        <v>20</v>
      </c>
      <c r="I92" s="1">
        <v>98.5</v>
      </c>
      <c r="J92" s="1">
        <v>66.900000000000006</v>
      </c>
      <c r="K92" s="1"/>
      <c r="L92" s="1"/>
      <c r="M92" s="1" t="s">
        <v>296</v>
      </c>
      <c r="N92" s="1"/>
      <c r="O92" s="1"/>
    </row>
    <row r="93" spans="1:15" x14ac:dyDescent="0.25">
      <c r="A93" s="1">
        <v>35</v>
      </c>
      <c r="B93" s="1" t="s">
        <v>293</v>
      </c>
      <c r="C93" s="1" t="s">
        <v>13</v>
      </c>
      <c r="D93" s="1">
        <v>9</v>
      </c>
      <c r="E93" s="1"/>
      <c r="F93" s="1"/>
      <c r="G93" s="1"/>
      <c r="H93" s="1"/>
      <c r="I93" s="1">
        <v>98.9</v>
      </c>
      <c r="J93" s="1">
        <v>28.5</v>
      </c>
      <c r="K93" s="1" t="s">
        <v>119</v>
      </c>
      <c r="L93" s="1"/>
      <c r="M93" s="1" t="s">
        <v>206</v>
      </c>
      <c r="N93" s="1"/>
      <c r="O93" s="1"/>
    </row>
    <row r="94" spans="1:15" x14ac:dyDescent="0.25">
      <c r="A94" s="1">
        <v>35</v>
      </c>
      <c r="B94" s="1" t="s">
        <v>294</v>
      </c>
      <c r="C94" s="1" t="s">
        <v>13</v>
      </c>
      <c r="D94" s="1">
        <v>11</v>
      </c>
      <c r="E94" s="1"/>
      <c r="F94" s="1"/>
      <c r="G94" s="1"/>
      <c r="H94" s="1"/>
      <c r="I94" s="1">
        <v>98.8</v>
      </c>
      <c r="J94" s="1">
        <v>27.1</v>
      </c>
      <c r="K94" s="1" t="s">
        <v>119</v>
      </c>
      <c r="L94" s="1"/>
      <c r="M94" s="1" t="s">
        <v>297</v>
      </c>
      <c r="N94" s="1" t="s">
        <v>33</v>
      </c>
      <c r="O94" s="1"/>
    </row>
    <row r="95" spans="1:15" x14ac:dyDescent="0.25">
      <c r="A95" s="1">
        <v>35</v>
      </c>
      <c r="B95" s="1" t="s">
        <v>295</v>
      </c>
      <c r="C95" s="1" t="s">
        <v>13</v>
      </c>
      <c r="D95" s="1">
        <v>5</v>
      </c>
      <c r="E95" s="1"/>
      <c r="F95" s="1"/>
      <c r="G95" s="1"/>
      <c r="H95" s="1"/>
      <c r="I95" s="1">
        <v>98.8</v>
      </c>
      <c r="J95" s="1">
        <v>15.2</v>
      </c>
      <c r="K95" s="1" t="s">
        <v>158</v>
      </c>
      <c r="L95" s="1"/>
      <c r="M95" s="1" t="s">
        <v>298</v>
      </c>
      <c r="N95" s="1"/>
      <c r="O95" s="1"/>
    </row>
    <row r="96" spans="1:15" x14ac:dyDescent="0.25">
      <c r="A96" s="1">
        <v>36</v>
      </c>
      <c r="B96" s="1" t="s">
        <v>299</v>
      </c>
      <c r="C96" s="1" t="s">
        <v>13</v>
      </c>
      <c r="D96" s="1">
        <v>16</v>
      </c>
      <c r="E96" s="1"/>
      <c r="F96" s="1"/>
      <c r="G96" s="1"/>
      <c r="H96" s="1"/>
      <c r="I96" s="1">
        <v>98.6</v>
      </c>
      <c r="J96" s="1">
        <v>37.299999999999997</v>
      </c>
      <c r="K96" s="1" t="s">
        <v>29</v>
      </c>
      <c r="L96" s="1" t="s">
        <v>300</v>
      </c>
      <c r="M96" s="1"/>
      <c r="N96" s="1"/>
      <c r="O96" s="1"/>
    </row>
    <row r="97" spans="1:15" x14ac:dyDescent="0.25">
      <c r="A97" s="1">
        <v>36</v>
      </c>
      <c r="B97" s="1" t="s">
        <v>301</v>
      </c>
      <c r="C97" s="1" t="s">
        <v>19</v>
      </c>
      <c r="D97" s="1">
        <v>17</v>
      </c>
      <c r="E97" s="1"/>
      <c r="F97" s="1"/>
      <c r="G97" s="1"/>
      <c r="H97" s="1"/>
      <c r="I97" s="1">
        <v>98.9</v>
      </c>
      <c r="J97" s="1">
        <v>40</v>
      </c>
      <c r="K97" s="1" t="s">
        <v>48</v>
      </c>
      <c r="L97" s="1" t="s">
        <v>302</v>
      </c>
      <c r="M97" s="1"/>
      <c r="N97" s="1"/>
      <c r="O97" s="1"/>
    </row>
    <row r="98" spans="1:15" x14ac:dyDescent="0.25">
      <c r="A98" s="1">
        <v>37</v>
      </c>
      <c r="B98" s="1" t="s">
        <v>303</v>
      </c>
      <c r="C98" s="1" t="s">
        <v>19</v>
      </c>
      <c r="D98" s="1">
        <v>40</v>
      </c>
      <c r="E98" s="1">
        <v>130</v>
      </c>
      <c r="F98" s="1">
        <v>100</v>
      </c>
      <c r="G98" s="1">
        <v>72</v>
      </c>
      <c r="H98" s="1">
        <v>20</v>
      </c>
      <c r="I98" s="1">
        <v>96.8</v>
      </c>
      <c r="J98" s="1">
        <v>60.7</v>
      </c>
      <c r="K98" s="1" t="s">
        <v>48</v>
      </c>
      <c r="L98" s="1" t="s">
        <v>308</v>
      </c>
      <c r="M98" s="1" t="s">
        <v>184</v>
      </c>
      <c r="N98" s="1" t="s">
        <v>33</v>
      </c>
      <c r="O98" s="1" t="s">
        <v>16</v>
      </c>
    </row>
    <row r="99" spans="1:15" x14ac:dyDescent="0.25">
      <c r="A99" s="1">
        <v>37</v>
      </c>
      <c r="B99" s="1" t="s">
        <v>304</v>
      </c>
      <c r="C99" s="1" t="s">
        <v>19</v>
      </c>
      <c r="D99" s="1">
        <v>10</v>
      </c>
      <c r="E99" s="1"/>
      <c r="F99" s="1"/>
      <c r="G99" s="1"/>
      <c r="H99" s="1"/>
      <c r="I99" s="1"/>
      <c r="J99" s="1"/>
      <c r="K99" s="1"/>
      <c r="L99" s="1"/>
      <c r="M99" s="1" t="s">
        <v>85</v>
      </c>
      <c r="N99" s="1"/>
      <c r="O99" s="1" t="s">
        <v>16</v>
      </c>
    </row>
    <row r="100" spans="1:15" x14ac:dyDescent="0.25">
      <c r="A100" s="1">
        <v>37</v>
      </c>
      <c r="B100" s="1" t="s">
        <v>305</v>
      </c>
      <c r="C100" s="1" t="s">
        <v>19</v>
      </c>
      <c r="D100" s="1" t="s">
        <v>306</v>
      </c>
      <c r="E100" s="1"/>
      <c r="F100" s="1"/>
      <c r="G100" s="1">
        <v>60</v>
      </c>
      <c r="H100" s="1">
        <v>20</v>
      </c>
      <c r="I100" s="1">
        <v>99.4</v>
      </c>
      <c r="J100" s="1">
        <v>24</v>
      </c>
      <c r="K100" s="1" t="s">
        <v>307</v>
      </c>
      <c r="L100" s="1" t="s">
        <v>125</v>
      </c>
      <c r="M100" s="1" t="s">
        <v>309</v>
      </c>
      <c r="N100" s="1"/>
      <c r="O100" s="1" t="s">
        <v>16</v>
      </c>
    </row>
    <row r="101" spans="1:15" x14ac:dyDescent="0.25">
      <c r="A101" s="1">
        <v>38</v>
      </c>
      <c r="B101" s="1" t="s">
        <v>310</v>
      </c>
      <c r="C101" s="1" t="s">
        <v>19</v>
      </c>
      <c r="D101" s="1">
        <v>37</v>
      </c>
      <c r="E101" s="1">
        <v>125</v>
      </c>
      <c r="F101" s="1">
        <v>80</v>
      </c>
      <c r="G101" s="1">
        <v>72</v>
      </c>
      <c r="H101" s="1"/>
      <c r="I101" s="1">
        <v>97.9</v>
      </c>
      <c r="J101" s="1">
        <v>57.3</v>
      </c>
      <c r="K101" s="1" t="s">
        <v>29</v>
      </c>
      <c r="L101" s="1" t="s">
        <v>311</v>
      </c>
      <c r="M101" s="1"/>
      <c r="N101" s="1"/>
      <c r="O101" s="1"/>
    </row>
    <row r="102" spans="1:15" x14ac:dyDescent="0.25">
      <c r="A102" s="1">
        <v>38</v>
      </c>
      <c r="B102" s="1" t="s">
        <v>312</v>
      </c>
      <c r="C102" s="1" t="s">
        <v>19</v>
      </c>
      <c r="D102" s="1">
        <v>12</v>
      </c>
      <c r="E102" s="1"/>
      <c r="F102" s="1"/>
      <c r="G102" s="1"/>
      <c r="H102" s="1"/>
      <c r="I102" s="1">
        <v>98.3</v>
      </c>
      <c r="J102" s="1">
        <v>26.2</v>
      </c>
      <c r="K102" s="1" t="s">
        <v>64</v>
      </c>
      <c r="L102" s="1" t="s">
        <v>311</v>
      </c>
      <c r="M102" s="1"/>
      <c r="N102" s="1"/>
      <c r="O102" s="1"/>
    </row>
    <row r="103" spans="1:15" x14ac:dyDescent="0.25">
      <c r="A103" s="1">
        <v>38</v>
      </c>
      <c r="B103" s="1" t="s">
        <v>312</v>
      </c>
      <c r="C103" s="1" t="s">
        <v>19</v>
      </c>
      <c r="D103" s="1">
        <v>9</v>
      </c>
      <c r="E103" s="1"/>
      <c r="F103" s="1"/>
      <c r="G103" s="1"/>
      <c r="H103" s="1"/>
      <c r="I103" s="1">
        <v>96.8</v>
      </c>
      <c r="J103" s="1">
        <v>21.3</v>
      </c>
      <c r="K103" s="1" t="s">
        <v>80</v>
      </c>
      <c r="L103" s="1" t="s">
        <v>311</v>
      </c>
      <c r="M103" s="1"/>
      <c r="N103" s="1"/>
      <c r="O103" s="1"/>
    </row>
    <row r="104" spans="1:15" x14ac:dyDescent="0.25">
      <c r="A104" s="1">
        <v>38</v>
      </c>
      <c r="B104" s="1" t="s">
        <v>313</v>
      </c>
      <c r="C104" s="1" t="s">
        <v>13</v>
      </c>
      <c r="D104" s="1">
        <v>7</v>
      </c>
      <c r="E104" s="1"/>
      <c r="F104" s="1"/>
      <c r="G104" s="1"/>
      <c r="H104" s="1"/>
      <c r="I104" s="1">
        <v>98.8</v>
      </c>
      <c r="J104" s="1">
        <v>14.3</v>
      </c>
      <c r="K104" s="1" t="s">
        <v>158</v>
      </c>
      <c r="L104" s="1" t="s">
        <v>311</v>
      </c>
      <c r="M104" s="1"/>
      <c r="N104" s="1"/>
      <c r="O104" s="1"/>
    </row>
    <row r="105" spans="1:15" x14ac:dyDescent="0.25">
      <c r="A105" s="1">
        <v>39</v>
      </c>
      <c r="B105" s="1" t="s">
        <v>314</v>
      </c>
      <c r="C105" s="1" t="s">
        <v>13</v>
      </c>
      <c r="D105" s="1">
        <v>13</v>
      </c>
      <c r="E105" s="1"/>
      <c r="F105" s="1"/>
      <c r="G105" s="1"/>
      <c r="H105" s="1"/>
      <c r="I105" s="1">
        <v>98.4</v>
      </c>
      <c r="J105" s="1">
        <v>30.1</v>
      </c>
      <c r="K105" s="1"/>
      <c r="L105" s="1" t="s">
        <v>315</v>
      </c>
      <c r="M105" s="1" t="s">
        <v>184</v>
      </c>
      <c r="N105" s="1"/>
      <c r="O105" s="1"/>
    </row>
    <row r="106" spans="1:15" x14ac:dyDescent="0.25">
      <c r="A106" s="1">
        <v>39</v>
      </c>
      <c r="B106" s="1" t="s">
        <v>316</v>
      </c>
      <c r="C106" s="1" t="s">
        <v>13</v>
      </c>
      <c r="D106" s="1" t="s">
        <v>317</v>
      </c>
      <c r="E106" s="1"/>
      <c r="F106" s="1"/>
      <c r="G106" s="1"/>
      <c r="H106" s="1"/>
      <c r="I106" s="1">
        <v>99.2</v>
      </c>
      <c r="J106" s="1">
        <v>8</v>
      </c>
      <c r="K106" s="1"/>
      <c r="L106" s="1" t="s">
        <v>318</v>
      </c>
      <c r="M106" s="1" t="s">
        <v>319</v>
      </c>
      <c r="N106" s="1"/>
      <c r="O106" s="1"/>
    </row>
    <row r="107" spans="1:15" x14ac:dyDescent="0.25">
      <c r="A107" s="1">
        <v>40</v>
      </c>
      <c r="B107" s="1" t="s">
        <v>320</v>
      </c>
      <c r="C107" s="1" t="s">
        <v>19</v>
      </c>
      <c r="D107" s="1">
        <v>40</v>
      </c>
      <c r="E107" s="1">
        <v>120</v>
      </c>
      <c r="F107" s="1">
        <v>90</v>
      </c>
      <c r="G107" s="1">
        <v>72</v>
      </c>
      <c r="H107" s="1"/>
      <c r="I107" s="1">
        <v>99.1</v>
      </c>
      <c r="J107" s="1">
        <v>60</v>
      </c>
      <c r="K107" s="1"/>
      <c r="L107" s="1" t="s">
        <v>324</v>
      </c>
      <c r="M107" s="1" t="s">
        <v>329</v>
      </c>
      <c r="N107" s="1"/>
      <c r="O107" s="1"/>
    </row>
    <row r="108" spans="1:15" x14ac:dyDescent="0.25">
      <c r="A108" s="1">
        <v>40</v>
      </c>
      <c r="B108" s="1" t="s">
        <v>321</v>
      </c>
      <c r="C108" s="1" t="s">
        <v>13</v>
      </c>
      <c r="D108" s="1">
        <v>9</v>
      </c>
      <c r="E108" s="1"/>
      <c r="F108" s="1"/>
      <c r="G108" s="1"/>
      <c r="H108" s="1"/>
      <c r="I108" s="1">
        <v>97.7</v>
      </c>
      <c r="J108" s="1">
        <v>23.4</v>
      </c>
      <c r="K108" s="1" t="s">
        <v>62</v>
      </c>
      <c r="L108" s="1" t="s">
        <v>325</v>
      </c>
      <c r="M108" s="1" t="s">
        <v>330</v>
      </c>
      <c r="N108" s="1"/>
      <c r="O108" s="1"/>
    </row>
    <row r="109" spans="1:15" x14ac:dyDescent="0.25">
      <c r="A109" s="1">
        <v>40</v>
      </c>
      <c r="B109" s="1" t="s">
        <v>322</v>
      </c>
      <c r="C109" s="1" t="s">
        <v>13</v>
      </c>
      <c r="D109" s="1">
        <v>5</v>
      </c>
      <c r="E109" s="1"/>
      <c r="F109" s="1"/>
      <c r="G109" s="1"/>
      <c r="H109" s="1"/>
      <c r="I109" s="1">
        <v>99.4</v>
      </c>
      <c r="J109" s="1">
        <v>20.3</v>
      </c>
      <c r="K109" s="1" t="s">
        <v>270</v>
      </c>
      <c r="L109" s="1" t="s">
        <v>326</v>
      </c>
      <c r="M109" s="1" t="s">
        <v>331</v>
      </c>
      <c r="N109" s="1"/>
      <c r="O109" s="1"/>
    </row>
    <row r="110" spans="1:15" x14ac:dyDescent="0.25">
      <c r="A110" s="1">
        <v>40</v>
      </c>
      <c r="B110" s="1" t="s">
        <v>323</v>
      </c>
      <c r="C110" s="1" t="s">
        <v>13</v>
      </c>
      <c r="D110" s="1" t="s">
        <v>327</v>
      </c>
      <c r="E110" s="1"/>
      <c r="F110" s="1"/>
      <c r="G110" s="1"/>
      <c r="H110" s="1"/>
      <c r="I110" s="1">
        <v>98.2</v>
      </c>
      <c r="J110" s="1">
        <v>9.4</v>
      </c>
      <c r="K110" s="1" t="s">
        <v>328</v>
      </c>
      <c r="L110" s="1" t="s">
        <v>318</v>
      </c>
      <c r="M110" s="1" t="s">
        <v>319</v>
      </c>
      <c r="N110" s="1"/>
      <c r="O110" s="1"/>
    </row>
    <row r="111" spans="1:15" x14ac:dyDescent="0.25">
      <c r="A111" s="1">
        <v>41</v>
      </c>
      <c r="B111" s="1" t="s">
        <v>332</v>
      </c>
      <c r="C111" s="1" t="s">
        <v>19</v>
      </c>
      <c r="D111" s="1">
        <v>27</v>
      </c>
      <c r="E111" s="1">
        <v>130</v>
      </c>
      <c r="F111" s="1">
        <v>85</v>
      </c>
      <c r="G111" s="1">
        <v>88</v>
      </c>
      <c r="H111" s="1">
        <v>24</v>
      </c>
      <c r="I111" s="1">
        <v>99.1</v>
      </c>
      <c r="J111" s="1">
        <v>70</v>
      </c>
      <c r="K111" s="1" t="s">
        <v>84</v>
      </c>
      <c r="L111" s="1" t="s">
        <v>340</v>
      </c>
      <c r="M111" s="1" t="s">
        <v>344</v>
      </c>
      <c r="N111" s="1"/>
      <c r="O111" s="1"/>
    </row>
    <row r="112" spans="1:15" x14ac:dyDescent="0.25">
      <c r="A112" s="1">
        <v>41</v>
      </c>
      <c r="B112" s="1" t="s">
        <v>333</v>
      </c>
      <c r="C112" s="1" t="s">
        <v>19</v>
      </c>
      <c r="D112" s="1">
        <v>6</v>
      </c>
      <c r="E112" s="1"/>
      <c r="F112" s="1"/>
      <c r="G112" s="1"/>
      <c r="H112" s="1"/>
      <c r="I112" s="1">
        <v>99.1</v>
      </c>
      <c r="J112" s="1">
        <v>22.1</v>
      </c>
      <c r="K112" s="1" t="s">
        <v>249</v>
      </c>
      <c r="L112" s="1" t="s">
        <v>341</v>
      </c>
      <c r="M112" s="1" t="s">
        <v>92</v>
      </c>
      <c r="N112" s="1"/>
      <c r="O112" s="1"/>
    </row>
    <row r="113" spans="1:15" x14ac:dyDescent="0.25">
      <c r="A113" s="1">
        <v>41</v>
      </c>
      <c r="B113" s="1" t="s">
        <v>334</v>
      </c>
      <c r="C113" s="1"/>
      <c r="D113" s="1">
        <v>2</v>
      </c>
      <c r="E113" s="1"/>
      <c r="F113" s="1"/>
      <c r="G113" s="1"/>
      <c r="H113" s="1"/>
      <c r="I113" s="1">
        <v>98.1</v>
      </c>
      <c r="J113" s="1">
        <v>13.8</v>
      </c>
      <c r="K113" s="1" t="s">
        <v>335</v>
      </c>
      <c r="L113" s="1" t="s">
        <v>342</v>
      </c>
      <c r="M113" s="1" t="s">
        <v>31</v>
      </c>
      <c r="N113" s="1"/>
      <c r="O113" s="1"/>
    </row>
    <row r="114" spans="1:15" x14ac:dyDescent="0.25">
      <c r="A114" s="1">
        <v>41</v>
      </c>
      <c r="B114" s="1" t="s">
        <v>336</v>
      </c>
      <c r="C114" s="1" t="s">
        <v>13</v>
      </c>
      <c r="D114" s="1">
        <v>4</v>
      </c>
      <c r="E114" s="1"/>
      <c r="F114" s="1"/>
      <c r="G114" s="1"/>
      <c r="H114" s="1"/>
      <c r="I114" s="1">
        <v>98.8</v>
      </c>
      <c r="J114" s="1">
        <v>17.3</v>
      </c>
      <c r="K114" s="1" t="s">
        <v>337</v>
      </c>
      <c r="L114" s="1" t="s">
        <v>343</v>
      </c>
      <c r="M114" s="1" t="s">
        <v>345</v>
      </c>
      <c r="N114" s="1"/>
      <c r="O114" s="1"/>
    </row>
    <row r="115" spans="1:15" x14ac:dyDescent="0.25">
      <c r="A115" s="1">
        <v>41</v>
      </c>
      <c r="B115" s="1" t="s">
        <v>338</v>
      </c>
      <c r="C115" s="1" t="s">
        <v>19</v>
      </c>
      <c r="D115" s="1">
        <v>6</v>
      </c>
      <c r="E115" s="1"/>
      <c r="F115" s="1"/>
      <c r="G115" s="1"/>
      <c r="H115" s="1"/>
      <c r="I115" s="1">
        <v>98.4</v>
      </c>
      <c r="J115" s="1">
        <v>17.399999999999999</v>
      </c>
      <c r="K115" s="1" t="s">
        <v>158</v>
      </c>
      <c r="L115" s="1" t="s">
        <v>339</v>
      </c>
      <c r="M115" s="1" t="s">
        <v>32</v>
      </c>
      <c r="N115" s="1"/>
      <c r="O115" s="1"/>
    </row>
    <row r="116" spans="1:15" x14ac:dyDescent="0.25">
      <c r="A116" s="1">
        <v>42</v>
      </c>
      <c r="B116" s="1" t="s">
        <v>346</v>
      </c>
      <c r="C116" s="1" t="s">
        <v>13</v>
      </c>
      <c r="D116" s="1">
        <v>17</v>
      </c>
      <c r="E116" s="1">
        <v>120</v>
      </c>
      <c r="F116" s="1">
        <v>80</v>
      </c>
      <c r="G116" s="1">
        <v>72</v>
      </c>
      <c r="H116" s="1"/>
      <c r="I116" s="1">
        <v>98.6</v>
      </c>
      <c r="J116" s="1">
        <v>54</v>
      </c>
      <c r="K116" s="1" t="s">
        <v>348</v>
      </c>
      <c r="L116" s="1" t="s">
        <v>349</v>
      </c>
      <c r="M116" s="1" t="s">
        <v>344</v>
      </c>
      <c r="N116" s="1"/>
      <c r="O116" s="1"/>
    </row>
    <row r="117" spans="1:15" x14ac:dyDescent="0.25">
      <c r="A117" s="1">
        <v>42</v>
      </c>
      <c r="B117" s="1" t="s">
        <v>347</v>
      </c>
      <c r="C117" s="1" t="s">
        <v>13</v>
      </c>
      <c r="D117" s="1">
        <v>19</v>
      </c>
      <c r="E117" s="1">
        <v>120</v>
      </c>
      <c r="F117" s="1">
        <v>80</v>
      </c>
      <c r="G117" s="1">
        <v>80</v>
      </c>
      <c r="H117" s="1"/>
      <c r="I117" s="1">
        <v>98.6</v>
      </c>
      <c r="J117" s="1">
        <v>64.599999999999994</v>
      </c>
      <c r="K117" s="1" t="s">
        <v>51</v>
      </c>
      <c r="L117" s="1" t="s">
        <v>350</v>
      </c>
      <c r="M117" s="1" t="s">
        <v>351</v>
      </c>
      <c r="N117" s="1"/>
      <c r="O117" s="1"/>
    </row>
    <row r="118" spans="1:15" x14ac:dyDescent="0.25">
      <c r="A118" s="1">
        <v>43</v>
      </c>
      <c r="B118" s="1" t="s">
        <v>352</v>
      </c>
      <c r="C118" s="1" t="s">
        <v>19</v>
      </c>
      <c r="D118" s="1">
        <v>71</v>
      </c>
      <c r="E118" s="1">
        <v>150</v>
      </c>
      <c r="F118" s="1">
        <v>110</v>
      </c>
      <c r="G118" s="1">
        <v>66</v>
      </c>
      <c r="H118" s="1">
        <v>24</v>
      </c>
      <c r="I118" s="1">
        <v>98.6</v>
      </c>
      <c r="J118" s="1">
        <v>37.4</v>
      </c>
      <c r="K118" s="1"/>
      <c r="L118" s="1" t="s">
        <v>353</v>
      </c>
      <c r="M118" s="1" t="s">
        <v>356</v>
      </c>
      <c r="N118" s="1"/>
      <c r="O118" s="1"/>
    </row>
    <row r="119" spans="1:15" x14ac:dyDescent="0.25">
      <c r="A119" s="1">
        <v>43</v>
      </c>
      <c r="B119" s="1" t="s">
        <v>354</v>
      </c>
      <c r="C119" s="1" t="s">
        <v>13</v>
      </c>
      <c r="D119" s="1">
        <v>13</v>
      </c>
      <c r="E119" s="1"/>
      <c r="F119" s="1"/>
      <c r="G119" s="1"/>
      <c r="H119" s="1"/>
      <c r="I119" s="1">
        <v>98.3</v>
      </c>
      <c r="J119" s="1">
        <v>34</v>
      </c>
      <c r="K119" s="1" t="s">
        <v>107</v>
      </c>
      <c r="L119" s="1" t="s">
        <v>355</v>
      </c>
      <c r="M119" s="1" t="s">
        <v>357</v>
      </c>
      <c r="N119" s="1"/>
      <c r="O119" s="1"/>
    </row>
    <row r="120" spans="1:15" x14ac:dyDescent="0.25">
      <c r="A120" s="1">
        <v>44</v>
      </c>
      <c r="B120" s="1" t="s">
        <v>358</v>
      </c>
      <c r="C120" s="1" t="s">
        <v>13</v>
      </c>
      <c r="D120" s="1">
        <v>60</v>
      </c>
      <c r="E120" s="1">
        <v>135</v>
      </c>
      <c r="F120" s="1">
        <v>90</v>
      </c>
      <c r="G120" s="1">
        <v>68</v>
      </c>
      <c r="H120" s="1"/>
      <c r="I120" s="1">
        <v>98.1</v>
      </c>
      <c r="J120" s="1">
        <v>57.8</v>
      </c>
      <c r="K120" s="1" t="s">
        <v>28</v>
      </c>
      <c r="L120" s="1" t="s">
        <v>359</v>
      </c>
      <c r="M120" s="1"/>
      <c r="N120" s="1"/>
      <c r="O120" s="1"/>
    </row>
    <row r="121" spans="1:15" x14ac:dyDescent="0.25">
      <c r="A121" s="1">
        <v>45</v>
      </c>
      <c r="B121" s="1" t="s">
        <v>360</v>
      </c>
      <c r="C121" s="1" t="s">
        <v>19</v>
      </c>
      <c r="D121" s="1">
        <v>53</v>
      </c>
      <c r="E121" s="1">
        <v>140</v>
      </c>
      <c r="F121" s="1">
        <v>90</v>
      </c>
      <c r="G121" s="1">
        <v>78</v>
      </c>
      <c r="H121" s="1"/>
      <c r="I121" s="1">
        <v>98.2</v>
      </c>
      <c r="J121" s="1">
        <v>45.3</v>
      </c>
      <c r="K121" s="1" t="s">
        <v>167</v>
      </c>
      <c r="L121" s="1" t="s">
        <v>361</v>
      </c>
      <c r="M121" s="1"/>
      <c r="N121" s="1"/>
      <c r="O121" s="1"/>
    </row>
    <row r="122" spans="1:15" x14ac:dyDescent="0.25">
      <c r="A122" s="1">
        <v>45</v>
      </c>
      <c r="B122" s="1" t="s">
        <v>362</v>
      </c>
      <c r="C122" s="1" t="s">
        <v>13</v>
      </c>
      <c r="D122" s="1">
        <v>18</v>
      </c>
      <c r="E122" s="1"/>
      <c r="F122" s="1"/>
      <c r="G122" s="1"/>
      <c r="H122" s="1"/>
      <c r="I122" s="1">
        <v>98.1</v>
      </c>
      <c r="J122" s="1">
        <v>53.3</v>
      </c>
      <c r="K122" s="1" t="s">
        <v>48</v>
      </c>
      <c r="L122" s="1" t="s">
        <v>363</v>
      </c>
      <c r="M122" s="1"/>
      <c r="N122" s="1"/>
      <c r="O122" s="1"/>
    </row>
    <row r="123" spans="1:15" x14ac:dyDescent="0.25">
      <c r="A123" s="1">
        <v>46</v>
      </c>
      <c r="B123" s="1" t="s">
        <v>364</v>
      </c>
      <c r="C123" s="1" t="s">
        <v>19</v>
      </c>
      <c r="D123" s="1">
        <v>30</v>
      </c>
      <c r="E123" s="1">
        <v>115</v>
      </c>
      <c r="F123" s="1">
        <v>70</v>
      </c>
      <c r="G123" s="1">
        <v>80</v>
      </c>
      <c r="H123" s="1"/>
      <c r="I123" s="1">
        <v>98.6</v>
      </c>
      <c r="J123" s="1">
        <v>52.1</v>
      </c>
      <c r="K123" s="1" t="s">
        <v>88</v>
      </c>
      <c r="L123" s="1" t="s">
        <v>365</v>
      </c>
      <c r="M123" s="1" t="s">
        <v>371</v>
      </c>
      <c r="N123" s="1"/>
      <c r="O123" s="1"/>
    </row>
    <row r="124" spans="1:15" x14ac:dyDescent="0.25">
      <c r="A124" s="1">
        <v>46</v>
      </c>
      <c r="B124" s="1" t="s">
        <v>366</v>
      </c>
      <c r="C124" s="1"/>
      <c r="D124" s="1">
        <v>6</v>
      </c>
      <c r="E124" s="1"/>
      <c r="F124" s="1"/>
      <c r="G124" s="1"/>
      <c r="H124" s="1"/>
      <c r="I124" s="1">
        <v>99.4</v>
      </c>
      <c r="J124" s="1">
        <v>19.8</v>
      </c>
      <c r="K124" s="1" t="s">
        <v>367</v>
      </c>
      <c r="L124" s="1" t="s">
        <v>368</v>
      </c>
      <c r="M124" s="1" t="s">
        <v>206</v>
      </c>
      <c r="N124" s="1"/>
      <c r="O124" s="1"/>
    </row>
    <row r="125" spans="1:15" x14ac:dyDescent="0.25">
      <c r="A125" s="1">
        <v>46</v>
      </c>
      <c r="B125" s="1" t="s">
        <v>369</v>
      </c>
      <c r="C125" s="1" t="s">
        <v>19</v>
      </c>
      <c r="D125" s="1">
        <v>12</v>
      </c>
      <c r="E125" s="1"/>
      <c r="F125" s="1"/>
      <c r="G125" s="1"/>
      <c r="H125" s="1"/>
      <c r="I125" s="1">
        <v>100.4</v>
      </c>
      <c r="J125" s="1">
        <v>29.6</v>
      </c>
      <c r="K125" s="1" t="s">
        <v>270</v>
      </c>
      <c r="L125" s="1" t="s">
        <v>370</v>
      </c>
      <c r="M125" s="1" t="s">
        <v>263</v>
      </c>
      <c r="N125" s="1"/>
      <c r="O125" s="1"/>
    </row>
    <row r="126" spans="1:15" x14ac:dyDescent="0.25">
      <c r="A126" s="1">
        <v>47</v>
      </c>
      <c r="B126" s="1" t="s">
        <v>372</v>
      </c>
      <c r="C126" s="1" t="s">
        <v>19</v>
      </c>
      <c r="D126" s="1">
        <v>38</v>
      </c>
      <c r="E126" s="1">
        <v>130</v>
      </c>
      <c r="F126" s="1">
        <v>92</v>
      </c>
      <c r="G126" s="1">
        <v>76</v>
      </c>
      <c r="H126" s="1">
        <v>20</v>
      </c>
      <c r="I126" s="1">
        <v>97.2</v>
      </c>
      <c r="J126" s="1">
        <v>55.6</v>
      </c>
      <c r="K126" s="1"/>
      <c r="L126" s="1" t="s">
        <v>376</v>
      </c>
      <c r="M126" s="1"/>
      <c r="N126" s="1"/>
      <c r="O126" s="1"/>
    </row>
    <row r="127" spans="1:15" x14ac:dyDescent="0.25">
      <c r="A127" s="1">
        <v>47</v>
      </c>
      <c r="B127" s="1" t="s">
        <v>373</v>
      </c>
      <c r="C127" s="1" t="s">
        <v>19</v>
      </c>
      <c r="D127" s="1">
        <v>5</v>
      </c>
      <c r="E127" s="1"/>
      <c r="F127" s="1"/>
      <c r="G127" s="1"/>
      <c r="H127" s="1">
        <v>26</v>
      </c>
      <c r="I127" s="1">
        <v>99</v>
      </c>
      <c r="J127" s="1">
        <v>16.399999999999999</v>
      </c>
      <c r="K127" s="1" t="s">
        <v>258</v>
      </c>
      <c r="L127" s="1" t="s">
        <v>377</v>
      </c>
      <c r="M127" s="1"/>
      <c r="N127" s="1"/>
      <c r="O127" s="1"/>
    </row>
    <row r="128" spans="1:15" x14ac:dyDescent="0.25">
      <c r="A128" s="1">
        <v>47</v>
      </c>
      <c r="B128" s="1" t="s">
        <v>374</v>
      </c>
      <c r="C128" s="1" t="s">
        <v>13</v>
      </c>
      <c r="D128" s="1">
        <v>8</v>
      </c>
      <c r="E128" s="1"/>
      <c r="F128" s="1"/>
      <c r="G128" s="1">
        <v>100</v>
      </c>
      <c r="H128" s="1">
        <v>22</v>
      </c>
      <c r="I128" s="1">
        <v>98.1</v>
      </c>
      <c r="J128" s="1">
        <v>22.6</v>
      </c>
      <c r="K128" s="1" t="s">
        <v>378</v>
      </c>
      <c r="L128" s="1" t="s">
        <v>379</v>
      </c>
      <c r="M128" s="1"/>
      <c r="N128" s="1"/>
      <c r="O128" s="1"/>
    </row>
    <row r="129" spans="1:15" x14ac:dyDescent="0.25">
      <c r="A129" s="1">
        <v>47</v>
      </c>
      <c r="B129" s="1" t="s">
        <v>375</v>
      </c>
      <c r="C129" s="1" t="s">
        <v>13</v>
      </c>
      <c r="D129" s="1">
        <v>13</v>
      </c>
      <c r="E129" s="1"/>
      <c r="F129" s="1"/>
      <c r="G129" s="1">
        <v>74</v>
      </c>
      <c r="H129" s="1">
        <v>32</v>
      </c>
      <c r="I129" s="1">
        <v>97.6</v>
      </c>
      <c r="J129" s="1">
        <v>36.299999999999997</v>
      </c>
      <c r="K129" s="1" t="s">
        <v>380</v>
      </c>
      <c r="L129" s="1" t="s">
        <v>381</v>
      </c>
      <c r="M129" s="1"/>
      <c r="N129" s="1"/>
      <c r="O129" s="1"/>
    </row>
    <row r="130" spans="1:15" x14ac:dyDescent="0.25">
      <c r="A130" s="1">
        <v>48</v>
      </c>
      <c r="B130" s="1" t="s">
        <v>382</v>
      </c>
      <c r="C130" s="1" t="s">
        <v>13</v>
      </c>
      <c r="D130" s="1">
        <v>80</v>
      </c>
      <c r="E130" s="1">
        <v>145</v>
      </c>
      <c r="F130" s="1">
        <v>90</v>
      </c>
      <c r="G130" s="1">
        <v>72</v>
      </c>
      <c r="H130" s="1"/>
      <c r="I130" s="1">
        <v>99.1</v>
      </c>
      <c r="J130" s="1">
        <v>48.8</v>
      </c>
      <c r="K130" s="1" t="s">
        <v>29</v>
      </c>
      <c r="L130" s="1" t="s">
        <v>383</v>
      </c>
      <c r="M130" s="1" t="s">
        <v>384</v>
      </c>
      <c r="N130" s="1"/>
      <c r="O130" s="1"/>
    </row>
    <row r="131" spans="1:15" x14ac:dyDescent="0.25">
      <c r="A131" s="1">
        <v>49</v>
      </c>
      <c r="B131" s="1" t="s">
        <v>385</v>
      </c>
      <c r="C131" s="1" t="s">
        <v>19</v>
      </c>
      <c r="D131" s="1">
        <v>20</v>
      </c>
      <c r="E131" s="1">
        <v>165</v>
      </c>
      <c r="F131" s="1">
        <v>100</v>
      </c>
      <c r="G131" s="1">
        <v>120</v>
      </c>
      <c r="H131" s="1">
        <v>10</v>
      </c>
      <c r="I131" s="1">
        <v>99.4</v>
      </c>
      <c r="J131" s="1">
        <v>54.3</v>
      </c>
      <c r="K131" s="1"/>
      <c r="L131" s="1" t="s">
        <v>386</v>
      </c>
      <c r="M131" s="1"/>
      <c r="N131" s="1"/>
      <c r="O131" s="1"/>
    </row>
    <row r="132" spans="1:15" x14ac:dyDescent="0.25">
      <c r="A132" s="1">
        <v>50</v>
      </c>
      <c r="B132" s="1" t="s">
        <v>387</v>
      </c>
      <c r="C132" s="1" t="s">
        <v>13</v>
      </c>
      <c r="D132" s="1">
        <v>20</v>
      </c>
      <c r="E132" s="1">
        <v>125</v>
      </c>
      <c r="F132" s="1">
        <v>80</v>
      </c>
      <c r="G132" s="1">
        <v>70</v>
      </c>
      <c r="H132" s="1"/>
      <c r="I132" s="1">
        <v>98.9</v>
      </c>
      <c r="J132" s="1">
        <v>59</v>
      </c>
      <c r="K132" s="1" t="s">
        <v>88</v>
      </c>
      <c r="L132" s="1" t="s">
        <v>388</v>
      </c>
      <c r="M132" s="1" t="s">
        <v>391</v>
      </c>
      <c r="N132" s="1"/>
      <c r="O132" s="1"/>
    </row>
    <row r="133" spans="1:15" x14ac:dyDescent="0.25">
      <c r="A133" s="1">
        <v>50</v>
      </c>
      <c r="B133" s="1" t="s">
        <v>389</v>
      </c>
      <c r="C133" s="1" t="s">
        <v>13</v>
      </c>
      <c r="D133" s="1">
        <v>5</v>
      </c>
      <c r="E133" s="1"/>
      <c r="F133" s="1"/>
      <c r="G133" s="1"/>
      <c r="H133" s="1"/>
      <c r="I133" s="1">
        <v>99.6</v>
      </c>
      <c r="J133" s="1">
        <v>14.3</v>
      </c>
      <c r="K133" s="1" t="s">
        <v>162</v>
      </c>
      <c r="L133" s="1" t="s">
        <v>390</v>
      </c>
      <c r="M133" s="1" t="s">
        <v>236</v>
      </c>
      <c r="N133" s="1"/>
      <c r="O133" s="1"/>
    </row>
    <row r="134" spans="1:15" x14ac:dyDescent="0.25">
      <c r="A134" s="1">
        <v>51</v>
      </c>
      <c r="B134" s="1" t="s">
        <v>394</v>
      </c>
      <c r="C134" s="1" t="s">
        <v>19</v>
      </c>
      <c r="D134" s="1">
        <v>31</v>
      </c>
      <c r="E134" s="1">
        <v>140</v>
      </c>
      <c r="F134" s="1">
        <v>100</v>
      </c>
      <c r="G134" s="1">
        <v>94</v>
      </c>
      <c r="H134" s="1">
        <v>18</v>
      </c>
      <c r="I134" s="1">
        <v>98.8</v>
      </c>
      <c r="J134" s="1">
        <v>48.7</v>
      </c>
      <c r="K134" s="1" t="s">
        <v>348</v>
      </c>
      <c r="L134" s="1" t="s">
        <v>396</v>
      </c>
      <c r="M134" s="1" t="s">
        <v>406</v>
      </c>
      <c r="N134" s="1"/>
      <c r="O134" s="1"/>
    </row>
    <row r="135" spans="1:15" x14ac:dyDescent="0.25">
      <c r="A135" s="1">
        <v>51</v>
      </c>
      <c r="B135" s="1" t="s">
        <v>395</v>
      </c>
      <c r="C135" s="1" t="s">
        <v>13</v>
      </c>
      <c r="D135" s="1">
        <v>10</v>
      </c>
      <c r="E135" s="1"/>
      <c r="F135" s="1"/>
      <c r="G135" s="1"/>
      <c r="H135" s="1"/>
      <c r="I135" s="1">
        <v>98.5</v>
      </c>
      <c r="J135" s="1">
        <v>23.2</v>
      </c>
      <c r="K135" s="1" t="s">
        <v>73</v>
      </c>
      <c r="L135" s="1" t="s">
        <v>397</v>
      </c>
      <c r="M135" s="1" t="s">
        <v>407</v>
      </c>
      <c r="N135" s="1"/>
      <c r="O135" s="1"/>
    </row>
    <row r="136" spans="1:15" x14ac:dyDescent="0.25">
      <c r="A136" s="1">
        <v>51</v>
      </c>
      <c r="B136" s="1" t="s">
        <v>398</v>
      </c>
      <c r="C136" s="1" t="s">
        <v>13</v>
      </c>
      <c r="D136" s="1">
        <v>7</v>
      </c>
      <c r="E136" s="1"/>
      <c r="F136" s="1"/>
      <c r="G136" s="1"/>
      <c r="H136" s="1"/>
      <c r="I136" s="1">
        <v>98.4</v>
      </c>
      <c r="J136" s="1">
        <v>16.7</v>
      </c>
      <c r="K136" s="1" t="s">
        <v>158</v>
      </c>
      <c r="L136" s="1" t="s">
        <v>399</v>
      </c>
      <c r="M136" s="1" t="s">
        <v>408</v>
      </c>
      <c r="N136" s="1"/>
      <c r="O136" s="1"/>
    </row>
    <row r="137" spans="1:15" x14ac:dyDescent="0.25">
      <c r="A137" s="1">
        <v>51</v>
      </c>
      <c r="B137" s="1" t="s">
        <v>400</v>
      </c>
      <c r="C137" s="1" t="s">
        <v>19</v>
      </c>
      <c r="D137" s="1">
        <v>3</v>
      </c>
      <c r="E137" s="1"/>
      <c r="F137" s="1"/>
      <c r="G137" s="1"/>
      <c r="H137" s="1"/>
      <c r="I137" s="1">
        <v>98.5</v>
      </c>
      <c r="J137" s="1">
        <v>9.9</v>
      </c>
      <c r="K137" s="1" t="s">
        <v>401</v>
      </c>
      <c r="L137" s="1" t="s">
        <v>402</v>
      </c>
      <c r="M137" s="1" t="s">
        <v>409</v>
      </c>
      <c r="N137" s="1"/>
      <c r="O137" s="1"/>
    </row>
    <row r="138" spans="1:15" x14ac:dyDescent="0.25">
      <c r="A138" s="1">
        <v>51</v>
      </c>
      <c r="B138" s="1" t="s">
        <v>392</v>
      </c>
      <c r="C138" s="1" t="s">
        <v>19</v>
      </c>
      <c r="D138" s="1" t="s">
        <v>393</v>
      </c>
      <c r="E138" s="1"/>
      <c r="F138" s="1"/>
      <c r="G138" s="1"/>
      <c r="H138" s="1"/>
      <c r="I138" s="1">
        <v>98.6</v>
      </c>
      <c r="J138" s="1">
        <v>9.6</v>
      </c>
      <c r="K138" s="1"/>
      <c r="L138" s="1" t="s">
        <v>403</v>
      </c>
      <c r="M138" s="1" t="s">
        <v>410</v>
      </c>
      <c r="N138" s="1"/>
      <c r="O138" s="1"/>
    </row>
    <row r="139" spans="1:15" x14ac:dyDescent="0.25">
      <c r="A139" s="1">
        <v>51</v>
      </c>
      <c r="B139" s="1" t="s">
        <v>404</v>
      </c>
      <c r="C139" s="1" t="s">
        <v>19</v>
      </c>
      <c r="D139" s="1">
        <v>12</v>
      </c>
      <c r="E139" s="1"/>
      <c r="F139" s="1"/>
      <c r="G139" s="1"/>
      <c r="H139" s="1"/>
      <c r="I139" s="1">
        <v>98.8</v>
      </c>
      <c r="J139" s="1">
        <v>25.5</v>
      </c>
      <c r="K139" s="1" t="s">
        <v>232</v>
      </c>
      <c r="L139" s="1" t="s">
        <v>405</v>
      </c>
      <c r="M139" s="1" t="s">
        <v>206</v>
      </c>
      <c r="N139" s="1"/>
      <c r="O139" s="1"/>
    </row>
    <row r="140" spans="1:15" x14ac:dyDescent="0.25">
      <c r="A140" s="1">
        <v>52</v>
      </c>
      <c r="B140" s="1" t="s">
        <v>411</v>
      </c>
      <c r="C140" s="1" t="s">
        <v>19</v>
      </c>
      <c r="D140" s="1">
        <v>32</v>
      </c>
      <c r="E140" s="1">
        <v>125</v>
      </c>
      <c r="F140" s="1">
        <v>80</v>
      </c>
      <c r="G140" s="1">
        <v>88</v>
      </c>
      <c r="H140" s="1"/>
      <c r="I140" s="1">
        <v>98.5</v>
      </c>
      <c r="J140" s="1">
        <v>50.1</v>
      </c>
      <c r="K140" s="1"/>
      <c r="L140" s="1" t="s">
        <v>412</v>
      </c>
      <c r="M140" s="1" t="s">
        <v>415</v>
      </c>
      <c r="N140" s="1"/>
      <c r="O140" s="1"/>
    </row>
    <row r="141" spans="1:15" x14ac:dyDescent="0.25">
      <c r="A141" s="1">
        <v>52</v>
      </c>
      <c r="B141" s="1" t="s">
        <v>413</v>
      </c>
      <c r="C141" s="1" t="s">
        <v>13</v>
      </c>
      <c r="D141" s="1">
        <v>7</v>
      </c>
      <c r="E141" s="1"/>
      <c r="F141" s="1"/>
      <c r="G141" s="1"/>
      <c r="H141" s="1"/>
      <c r="I141" s="1">
        <v>99</v>
      </c>
      <c r="J141" s="1">
        <v>21.1</v>
      </c>
      <c r="K141" s="1"/>
      <c r="L141" s="1" t="s">
        <v>414</v>
      </c>
      <c r="M141" s="1" t="s">
        <v>416</v>
      </c>
      <c r="N141" s="1"/>
      <c r="O141" s="1"/>
    </row>
    <row r="142" spans="1:15" x14ac:dyDescent="0.25">
      <c r="A142" s="1">
        <v>53</v>
      </c>
      <c r="B142" s="1" t="s">
        <v>417</v>
      </c>
      <c r="C142" s="1" t="s">
        <v>13</v>
      </c>
      <c r="D142" s="1">
        <v>17</v>
      </c>
      <c r="E142" s="1">
        <v>130</v>
      </c>
      <c r="F142" s="1">
        <v>90</v>
      </c>
      <c r="G142" s="1">
        <v>80</v>
      </c>
      <c r="H142" s="1"/>
      <c r="I142" s="1">
        <v>97.9</v>
      </c>
      <c r="J142" s="1">
        <v>56.8</v>
      </c>
      <c r="K142" s="1" t="s">
        <v>28</v>
      </c>
      <c r="L142" s="1" t="s">
        <v>418</v>
      </c>
      <c r="M142" s="1"/>
      <c r="N142" s="1"/>
      <c r="O142" s="1"/>
    </row>
    <row r="143" spans="1:15" x14ac:dyDescent="0.25">
      <c r="A143" s="1">
        <v>54</v>
      </c>
      <c r="B143" s="1" t="s">
        <v>419</v>
      </c>
      <c r="C143" s="1" t="s">
        <v>13</v>
      </c>
      <c r="D143" s="1">
        <v>25</v>
      </c>
      <c r="E143" s="1">
        <v>120</v>
      </c>
      <c r="F143" s="1">
        <v>80</v>
      </c>
      <c r="G143" s="1">
        <v>72</v>
      </c>
      <c r="H143" s="1"/>
      <c r="I143" s="1">
        <v>99.6</v>
      </c>
      <c r="J143" s="1">
        <v>44.4</v>
      </c>
      <c r="K143" s="1" t="s">
        <v>84</v>
      </c>
      <c r="L143" s="1" t="s">
        <v>420</v>
      </c>
      <c r="M143" s="1"/>
      <c r="N143" s="1"/>
      <c r="O143" s="1"/>
    </row>
    <row r="144" spans="1:15" x14ac:dyDescent="0.25">
      <c r="A144" s="1">
        <v>55</v>
      </c>
      <c r="B144" s="1" t="s">
        <v>421</v>
      </c>
      <c r="C144" s="1" t="s">
        <v>19</v>
      </c>
      <c r="D144" s="1">
        <v>24</v>
      </c>
      <c r="E144" s="1">
        <v>120</v>
      </c>
      <c r="F144" s="1">
        <v>80</v>
      </c>
      <c r="G144" s="1">
        <v>80</v>
      </c>
      <c r="H144" s="1"/>
      <c r="I144" s="1">
        <v>99.1</v>
      </c>
      <c r="J144" s="1">
        <v>54.8</v>
      </c>
      <c r="K144" s="1" t="s">
        <v>88</v>
      </c>
      <c r="L144" s="1" t="s">
        <v>422</v>
      </c>
      <c r="M144" s="1" t="s">
        <v>430</v>
      </c>
      <c r="N144" s="1"/>
      <c r="O144" s="1"/>
    </row>
    <row r="145" spans="1:15" x14ac:dyDescent="0.25">
      <c r="A145" s="1">
        <v>55</v>
      </c>
      <c r="B145" s="1" t="s">
        <v>423</v>
      </c>
      <c r="C145" s="1" t="s">
        <v>19</v>
      </c>
      <c r="D145" s="1">
        <v>7</v>
      </c>
      <c r="E145" s="1"/>
      <c r="F145" s="1"/>
      <c r="G145" s="1"/>
      <c r="H145" s="1"/>
      <c r="I145" s="1">
        <v>100.2</v>
      </c>
      <c r="J145" s="1">
        <v>15.5</v>
      </c>
      <c r="K145" s="1" t="s">
        <v>258</v>
      </c>
      <c r="L145" s="1" t="s">
        <v>424</v>
      </c>
      <c r="M145" s="1" t="s">
        <v>431</v>
      </c>
      <c r="N145" s="1"/>
      <c r="O145" s="1"/>
    </row>
    <row r="146" spans="1:15" x14ac:dyDescent="0.25">
      <c r="A146" s="1">
        <v>55</v>
      </c>
      <c r="B146" s="1" t="s">
        <v>425</v>
      </c>
      <c r="C146" s="1" t="s">
        <v>13</v>
      </c>
      <c r="D146" s="1">
        <v>4</v>
      </c>
      <c r="E146" s="1"/>
      <c r="F146" s="1"/>
      <c r="G146" s="1"/>
      <c r="H146" s="1"/>
      <c r="I146" s="1">
        <v>98.5</v>
      </c>
      <c r="J146" s="1">
        <v>12.4</v>
      </c>
      <c r="K146" s="1" t="s">
        <v>96</v>
      </c>
      <c r="L146" s="1" t="s">
        <v>426</v>
      </c>
      <c r="M146" s="1" t="s">
        <v>432</v>
      </c>
      <c r="N146" s="1"/>
      <c r="O146" s="1"/>
    </row>
    <row r="147" spans="1:15" x14ac:dyDescent="0.25">
      <c r="A147" s="1">
        <v>55</v>
      </c>
      <c r="B147" s="1" t="s">
        <v>427</v>
      </c>
      <c r="C147" s="1" t="s">
        <v>19</v>
      </c>
      <c r="D147" s="1">
        <v>2</v>
      </c>
      <c r="E147" s="1"/>
      <c r="F147" s="1"/>
      <c r="G147" s="1"/>
      <c r="H147" s="1"/>
      <c r="I147" s="1">
        <v>99.1</v>
      </c>
      <c r="J147" s="1">
        <v>10.199999999999999</v>
      </c>
      <c r="K147" s="1" t="s">
        <v>428</v>
      </c>
      <c r="L147" s="1" t="s">
        <v>429</v>
      </c>
      <c r="M147" s="1" t="s">
        <v>298</v>
      </c>
      <c r="N147" s="1"/>
      <c r="O147" s="1"/>
    </row>
    <row r="148" spans="1:15" x14ac:dyDescent="0.25">
      <c r="A148" s="1">
        <v>56</v>
      </c>
      <c r="B148" s="1" t="s">
        <v>433</v>
      </c>
      <c r="C148" s="1" t="s">
        <v>13</v>
      </c>
      <c r="D148" s="1">
        <v>56</v>
      </c>
      <c r="E148" s="1">
        <v>154</v>
      </c>
      <c r="F148" s="1">
        <v>110</v>
      </c>
      <c r="G148" s="1">
        <v>82</v>
      </c>
      <c r="H148" s="1">
        <v>25</v>
      </c>
      <c r="I148" s="1">
        <v>98.3</v>
      </c>
      <c r="J148" s="1">
        <v>52.2</v>
      </c>
      <c r="K148" s="1"/>
      <c r="L148" s="1" t="s">
        <v>434</v>
      </c>
      <c r="M148" s="1"/>
      <c r="N148" s="1"/>
      <c r="O148" s="1"/>
    </row>
    <row r="149" spans="1:15" x14ac:dyDescent="0.25">
      <c r="A149" s="1">
        <v>57</v>
      </c>
      <c r="B149" s="1" t="s">
        <v>435</v>
      </c>
      <c r="C149" s="1" t="s">
        <v>13</v>
      </c>
      <c r="D149" s="1">
        <v>15</v>
      </c>
      <c r="E149" s="1">
        <v>125</v>
      </c>
      <c r="F149" s="1">
        <v>90</v>
      </c>
      <c r="G149" s="1"/>
      <c r="H149" s="1"/>
      <c r="I149" s="1">
        <v>98</v>
      </c>
      <c r="J149" s="1">
        <v>60.2</v>
      </c>
      <c r="K149" s="1" t="s">
        <v>28</v>
      </c>
      <c r="L149" s="1" t="s">
        <v>436</v>
      </c>
      <c r="M149" s="1"/>
      <c r="N149" s="1"/>
      <c r="O149" s="1"/>
    </row>
    <row r="150" spans="1:15" x14ac:dyDescent="0.25">
      <c r="A150" s="1">
        <v>57</v>
      </c>
      <c r="B150" s="1" t="s">
        <v>437</v>
      </c>
      <c r="C150" s="1" t="s">
        <v>13</v>
      </c>
      <c r="D150" s="1">
        <v>14</v>
      </c>
      <c r="E150" s="1"/>
      <c r="F150" s="1"/>
      <c r="G150" s="1"/>
      <c r="H150" s="1"/>
      <c r="I150" s="1">
        <v>98.7</v>
      </c>
      <c r="J150" s="1">
        <v>40.299999999999997</v>
      </c>
      <c r="K150" s="1" t="s">
        <v>29</v>
      </c>
      <c r="L150" s="1" t="s">
        <v>438</v>
      </c>
      <c r="M150" s="1"/>
      <c r="N150" s="1"/>
      <c r="O150" s="1"/>
    </row>
    <row r="151" spans="1:15" x14ac:dyDescent="0.25">
      <c r="A151" s="1">
        <v>57</v>
      </c>
      <c r="B151" s="1" t="s">
        <v>439</v>
      </c>
      <c r="C151" s="1" t="s">
        <v>13</v>
      </c>
      <c r="D151" s="1">
        <v>16</v>
      </c>
      <c r="E151" s="1"/>
      <c r="F151" s="1"/>
      <c r="G151" s="1"/>
      <c r="H151" s="1"/>
      <c r="I151" s="1">
        <v>97.5</v>
      </c>
      <c r="J151" s="1">
        <v>47.8</v>
      </c>
      <c r="K151" s="1" t="s">
        <v>88</v>
      </c>
      <c r="L151" s="1" t="s">
        <v>440</v>
      </c>
      <c r="M151" s="1"/>
      <c r="N151" s="1"/>
      <c r="O151" s="1"/>
    </row>
    <row r="152" spans="1:15" x14ac:dyDescent="0.25">
      <c r="A152" s="1">
        <v>57</v>
      </c>
      <c r="B152" s="1" t="s">
        <v>441</v>
      </c>
      <c r="C152" s="1" t="s">
        <v>13</v>
      </c>
      <c r="D152" s="1">
        <v>14</v>
      </c>
      <c r="E152" s="1"/>
      <c r="F152" s="1"/>
      <c r="G152" s="1"/>
      <c r="H152" s="1"/>
      <c r="I152" s="1">
        <v>98.3</v>
      </c>
      <c r="J152" s="1">
        <v>42</v>
      </c>
      <c r="K152" s="1" t="s">
        <v>48</v>
      </c>
      <c r="L152" s="1" t="s">
        <v>442</v>
      </c>
      <c r="M152" s="1"/>
      <c r="N152" s="1"/>
      <c r="O152" s="1"/>
    </row>
    <row r="153" spans="1:15" x14ac:dyDescent="0.25">
      <c r="A153" s="1">
        <v>58</v>
      </c>
      <c r="B153" s="1" t="s">
        <v>443</v>
      </c>
      <c r="C153" s="1" t="s">
        <v>19</v>
      </c>
      <c r="D153" s="1">
        <v>41</v>
      </c>
      <c r="E153" s="1">
        <v>125</v>
      </c>
      <c r="F153" s="1">
        <v>80</v>
      </c>
      <c r="G153" s="1">
        <v>90</v>
      </c>
      <c r="H153" s="1"/>
      <c r="I153" s="1">
        <v>96</v>
      </c>
      <c r="J153" s="1">
        <v>46.5</v>
      </c>
      <c r="K153" s="1" t="s">
        <v>29</v>
      </c>
      <c r="L153" s="1" t="s">
        <v>444</v>
      </c>
      <c r="M153" s="1" t="s">
        <v>450</v>
      </c>
      <c r="N153" s="1"/>
      <c r="O153" s="1"/>
    </row>
    <row r="154" spans="1:15" x14ac:dyDescent="0.25">
      <c r="A154" s="1">
        <v>58</v>
      </c>
      <c r="B154" s="1" t="s">
        <v>445</v>
      </c>
      <c r="C154" s="1" t="s">
        <v>13</v>
      </c>
      <c r="D154" s="1">
        <v>13</v>
      </c>
      <c r="E154" s="1"/>
      <c r="F154" s="1"/>
      <c r="G154" s="1"/>
      <c r="H154" s="1"/>
      <c r="I154" s="1">
        <v>98.8</v>
      </c>
      <c r="J154" s="1">
        <v>34.200000000000003</v>
      </c>
      <c r="K154" s="1" t="s">
        <v>367</v>
      </c>
      <c r="L154" s="1" t="s">
        <v>446</v>
      </c>
      <c r="M154" s="1" t="s">
        <v>451</v>
      </c>
      <c r="N154" s="1"/>
      <c r="O154" s="1"/>
    </row>
    <row r="155" spans="1:15" x14ac:dyDescent="0.25">
      <c r="A155" s="1">
        <v>58</v>
      </c>
      <c r="B155" s="1" t="s">
        <v>447</v>
      </c>
      <c r="C155" s="1"/>
      <c r="D155" s="1">
        <v>8</v>
      </c>
      <c r="E155" s="1"/>
      <c r="F155" s="1"/>
      <c r="G155" s="1"/>
      <c r="H155" s="1"/>
      <c r="I155" s="1">
        <v>98.2</v>
      </c>
      <c r="J155" s="1">
        <v>15.4</v>
      </c>
      <c r="K155" s="1" t="s">
        <v>35</v>
      </c>
      <c r="L155" s="1"/>
      <c r="M155" s="1" t="s">
        <v>452</v>
      </c>
      <c r="N155" s="1"/>
      <c r="O155" s="1"/>
    </row>
    <row r="156" spans="1:15" x14ac:dyDescent="0.25">
      <c r="A156" s="1">
        <v>58</v>
      </c>
      <c r="B156" s="1" t="s">
        <v>448</v>
      </c>
      <c r="C156" s="1" t="s">
        <v>19</v>
      </c>
      <c r="D156" s="1">
        <v>5</v>
      </c>
      <c r="E156" s="1"/>
      <c r="F156" s="1"/>
      <c r="G156" s="1"/>
      <c r="H156" s="1"/>
      <c r="I156" s="1">
        <v>98.8</v>
      </c>
      <c r="J156" s="1">
        <v>27.4</v>
      </c>
      <c r="K156" s="1" t="s">
        <v>107</v>
      </c>
      <c r="L156" s="1" t="s">
        <v>449</v>
      </c>
      <c r="M156" s="1" t="s">
        <v>453</v>
      </c>
      <c r="N156" s="1"/>
      <c r="O156" s="1"/>
    </row>
    <row r="157" spans="1:15" x14ac:dyDescent="0.25">
      <c r="A157" s="1">
        <v>59</v>
      </c>
      <c r="B157" s="1" t="s">
        <v>454</v>
      </c>
      <c r="C157" s="1" t="s">
        <v>19</v>
      </c>
      <c r="D157" s="1">
        <v>23</v>
      </c>
      <c r="E157" s="1">
        <v>120</v>
      </c>
      <c r="F157" s="1">
        <v>76</v>
      </c>
      <c r="G157" s="1">
        <v>100</v>
      </c>
      <c r="H157" s="1">
        <v>35</v>
      </c>
      <c r="I157" s="1">
        <v>98.6</v>
      </c>
      <c r="J157" s="1">
        <v>52.5</v>
      </c>
      <c r="K157" s="1"/>
      <c r="L157" s="1" t="s">
        <v>455</v>
      </c>
      <c r="M157" s="1" t="s">
        <v>252</v>
      </c>
      <c r="N157" s="1"/>
      <c r="O157" s="1"/>
    </row>
    <row r="158" spans="1:15" x14ac:dyDescent="0.25">
      <c r="A158" s="1">
        <v>59</v>
      </c>
      <c r="B158" s="1" t="s">
        <v>456</v>
      </c>
      <c r="C158" s="1" t="s">
        <v>13</v>
      </c>
      <c r="D158" s="1">
        <v>23</v>
      </c>
      <c r="E158" s="1">
        <v>140</v>
      </c>
      <c r="F158" s="1">
        <v>90</v>
      </c>
      <c r="G158" s="1">
        <v>80</v>
      </c>
      <c r="H158" s="1">
        <v>32</v>
      </c>
      <c r="I158" s="1">
        <v>98.3</v>
      </c>
      <c r="J158" s="1">
        <v>62.9</v>
      </c>
      <c r="K158" s="1"/>
      <c r="L158" s="1" t="s">
        <v>457</v>
      </c>
      <c r="M158" s="1" t="s">
        <v>460</v>
      </c>
      <c r="N158" s="1"/>
      <c r="O158" s="1"/>
    </row>
    <row r="159" spans="1:15" x14ac:dyDescent="0.25">
      <c r="A159" s="1">
        <v>59</v>
      </c>
      <c r="B159" s="1" t="s">
        <v>458</v>
      </c>
      <c r="C159" s="1" t="s">
        <v>19</v>
      </c>
      <c r="D159" s="1">
        <v>18</v>
      </c>
      <c r="E159" s="1">
        <v>140</v>
      </c>
      <c r="F159" s="1">
        <v>85</v>
      </c>
      <c r="G159" s="1">
        <v>80</v>
      </c>
      <c r="H159" s="1">
        <v>20</v>
      </c>
      <c r="I159" s="1">
        <v>98.2</v>
      </c>
      <c r="J159" s="1">
        <v>56.4</v>
      </c>
      <c r="K159" s="1"/>
      <c r="L159" s="1" t="s">
        <v>459</v>
      </c>
      <c r="M159" s="1" t="s">
        <v>461</v>
      </c>
      <c r="N159" s="1"/>
      <c r="O159" s="1"/>
    </row>
    <row r="160" spans="1:15" x14ac:dyDescent="0.25">
      <c r="A160" s="1">
        <v>60</v>
      </c>
      <c r="B160" s="1" t="s">
        <v>462</v>
      </c>
      <c r="C160" s="1" t="s">
        <v>19</v>
      </c>
      <c r="D160" s="1">
        <v>20</v>
      </c>
      <c r="E160" s="1">
        <v>125</v>
      </c>
      <c r="F160" s="1">
        <v>80</v>
      </c>
      <c r="G160" s="1">
        <v>80</v>
      </c>
      <c r="H160" s="1"/>
      <c r="I160" s="1">
        <v>98.3</v>
      </c>
      <c r="J160" s="1">
        <v>65.099999999999994</v>
      </c>
      <c r="K160" s="1" t="s">
        <v>348</v>
      </c>
      <c r="L160" s="1" t="s">
        <v>463</v>
      </c>
      <c r="M160" s="1" t="s">
        <v>467</v>
      </c>
      <c r="N160" s="1"/>
      <c r="O160" s="1"/>
    </row>
    <row r="161" spans="1:15" x14ac:dyDescent="0.25">
      <c r="A161" s="1">
        <v>60</v>
      </c>
      <c r="B161" s="1" t="s">
        <v>464</v>
      </c>
      <c r="C161" s="1"/>
      <c r="D161" s="1">
        <v>13</v>
      </c>
      <c r="E161" s="1"/>
      <c r="F161" s="1"/>
      <c r="G161" s="1"/>
      <c r="H161" s="1"/>
      <c r="I161" s="1">
        <v>98.2</v>
      </c>
      <c r="J161" s="1">
        <v>33.299999999999997</v>
      </c>
      <c r="K161" s="1" t="s">
        <v>214</v>
      </c>
      <c r="L161" s="1" t="s">
        <v>370</v>
      </c>
      <c r="M161" s="1" t="s">
        <v>236</v>
      </c>
      <c r="N161" s="1"/>
      <c r="O161" s="1"/>
    </row>
    <row r="162" spans="1:15" x14ac:dyDescent="0.25">
      <c r="A162" s="1">
        <v>60</v>
      </c>
      <c r="B162" s="1" t="s">
        <v>465</v>
      </c>
      <c r="C162" s="1"/>
      <c r="D162" s="1">
        <v>6</v>
      </c>
      <c r="E162" s="1"/>
      <c r="F162" s="1"/>
      <c r="G162" s="1"/>
      <c r="H162" s="1"/>
      <c r="I162" s="1">
        <v>99.2</v>
      </c>
      <c r="J162" s="1">
        <v>15.8</v>
      </c>
      <c r="K162" s="1" t="s">
        <v>258</v>
      </c>
      <c r="L162" s="1" t="s">
        <v>466</v>
      </c>
      <c r="M162" s="1" t="s">
        <v>92</v>
      </c>
      <c r="N162" s="1"/>
      <c r="O162" s="1"/>
    </row>
    <row r="163" spans="1:15" x14ac:dyDescent="0.25">
      <c r="A163" s="1">
        <v>61</v>
      </c>
      <c r="B163" s="1" t="s">
        <v>468</v>
      </c>
      <c r="C163" s="1" t="s">
        <v>19</v>
      </c>
      <c r="D163" s="1">
        <v>17</v>
      </c>
      <c r="E163" s="1">
        <v>125</v>
      </c>
      <c r="F163" s="1">
        <v>80</v>
      </c>
      <c r="G163" s="1">
        <v>66</v>
      </c>
      <c r="H163" s="1"/>
      <c r="I163" s="1">
        <v>98.8</v>
      </c>
      <c r="J163" s="1">
        <v>55.7</v>
      </c>
      <c r="K163" s="1" t="s">
        <v>88</v>
      </c>
      <c r="L163" s="1" t="s">
        <v>469</v>
      </c>
      <c r="M163" s="1"/>
      <c r="N163" s="1" t="s">
        <v>470</v>
      </c>
      <c r="O163" s="1"/>
    </row>
    <row r="164" spans="1:15" x14ac:dyDescent="0.25">
      <c r="A164" s="1">
        <v>62</v>
      </c>
      <c r="B164" s="1" t="s">
        <v>471</v>
      </c>
      <c r="C164" s="1" t="s">
        <v>19</v>
      </c>
      <c r="D164" s="1">
        <v>50</v>
      </c>
      <c r="E164" s="1">
        <v>155</v>
      </c>
      <c r="F164" s="1">
        <v>100</v>
      </c>
      <c r="G164" s="1">
        <v>100</v>
      </c>
      <c r="H164" s="1">
        <v>30</v>
      </c>
      <c r="I164" s="1">
        <v>98.8</v>
      </c>
      <c r="J164" s="1">
        <v>51.7</v>
      </c>
      <c r="K164" s="1"/>
      <c r="L164" s="1" t="s">
        <v>472</v>
      </c>
      <c r="M164" s="1" t="s">
        <v>473</v>
      </c>
      <c r="N164" s="1"/>
      <c r="O164" s="1"/>
    </row>
    <row r="165" spans="1:15" x14ac:dyDescent="0.25">
      <c r="A165" s="1">
        <v>63</v>
      </c>
      <c r="B165" s="1" t="s">
        <v>474</v>
      </c>
      <c r="C165" s="1" t="s">
        <v>13</v>
      </c>
      <c r="D165" s="1">
        <v>60</v>
      </c>
      <c r="E165" s="1">
        <v>168</v>
      </c>
      <c r="F165" s="1">
        <v>110</v>
      </c>
      <c r="G165" s="1">
        <v>105</v>
      </c>
      <c r="H165" s="1">
        <v>21</v>
      </c>
      <c r="I165" s="1">
        <v>96.2</v>
      </c>
      <c r="J165" s="1">
        <v>43.9</v>
      </c>
      <c r="K165" s="1"/>
      <c r="L165" s="1" t="s">
        <v>475</v>
      </c>
      <c r="M165" s="1" t="s">
        <v>32</v>
      </c>
      <c r="N165" s="1"/>
      <c r="O165" s="1"/>
    </row>
    <row r="166" spans="1:15" x14ac:dyDescent="0.25">
      <c r="A166" s="1">
        <v>64</v>
      </c>
      <c r="B166" s="1" t="s">
        <v>476</v>
      </c>
      <c r="C166" s="1" t="s">
        <v>13</v>
      </c>
      <c r="D166" s="1">
        <v>18</v>
      </c>
      <c r="E166" s="1">
        <v>130</v>
      </c>
      <c r="F166" s="1">
        <v>80</v>
      </c>
      <c r="G166" s="1">
        <v>72</v>
      </c>
      <c r="H166" s="1"/>
      <c r="I166" s="1">
        <v>98.6</v>
      </c>
      <c r="J166" s="1">
        <v>54.4</v>
      </c>
      <c r="K166" s="1" t="s">
        <v>40</v>
      </c>
      <c r="L166" s="1" t="s">
        <v>477</v>
      </c>
      <c r="M166" s="1"/>
      <c r="N166" s="1"/>
      <c r="O166" s="1"/>
    </row>
    <row r="167" spans="1:15" x14ac:dyDescent="0.25">
      <c r="A167" s="1">
        <v>64</v>
      </c>
      <c r="B167" s="1" t="s">
        <v>478</v>
      </c>
      <c r="C167" s="1" t="s">
        <v>13</v>
      </c>
      <c r="D167" s="1">
        <v>14</v>
      </c>
      <c r="E167" s="1"/>
      <c r="F167" s="1"/>
      <c r="G167" s="1"/>
      <c r="H167" s="1"/>
      <c r="I167" s="1">
        <v>99.1</v>
      </c>
      <c r="J167" s="1">
        <v>39.5</v>
      </c>
      <c r="K167" s="1" t="s">
        <v>167</v>
      </c>
      <c r="L167" s="1" t="s">
        <v>440</v>
      </c>
      <c r="M167" s="1"/>
      <c r="N167" s="1"/>
      <c r="O167" s="1"/>
    </row>
    <row r="168" spans="1:15" x14ac:dyDescent="0.25">
      <c r="A168" s="1">
        <v>65</v>
      </c>
      <c r="B168" s="1" t="s">
        <v>479</v>
      </c>
      <c r="C168" s="1" t="s">
        <v>13</v>
      </c>
      <c r="D168" s="1">
        <v>18</v>
      </c>
      <c r="E168" s="1">
        <v>120</v>
      </c>
      <c r="F168" s="1">
        <v>80</v>
      </c>
      <c r="G168" s="1">
        <v>64</v>
      </c>
      <c r="H168" s="1"/>
      <c r="I168" s="1">
        <v>98.1</v>
      </c>
      <c r="J168" s="1">
        <v>53.1</v>
      </c>
      <c r="K168" s="1" t="s">
        <v>40</v>
      </c>
      <c r="L168" s="1" t="s">
        <v>480</v>
      </c>
      <c r="M168" s="1"/>
      <c r="N168" s="1"/>
      <c r="O168" s="1"/>
    </row>
    <row r="169" spans="1:15" x14ac:dyDescent="0.25">
      <c r="A169" s="1">
        <v>66</v>
      </c>
      <c r="B169" s="1" t="s">
        <v>481</v>
      </c>
      <c r="C169" s="1" t="s">
        <v>19</v>
      </c>
      <c r="D169" s="1">
        <v>50</v>
      </c>
      <c r="E169" s="1">
        <v>130</v>
      </c>
      <c r="F169" s="1">
        <v>90</v>
      </c>
      <c r="G169" s="1">
        <v>78</v>
      </c>
      <c r="H169" s="1"/>
      <c r="I169" s="1">
        <v>98.7</v>
      </c>
      <c r="J169" s="1">
        <v>53.4</v>
      </c>
      <c r="K169" s="1" t="s">
        <v>29</v>
      </c>
      <c r="L169" s="1" t="s">
        <v>482</v>
      </c>
      <c r="M169" s="1"/>
      <c r="N169" s="1"/>
      <c r="O169" s="1"/>
    </row>
    <row r="170" spans="1:15" x14ac:dyDescent="0.25">
      <c r="A170" s="1">
        <v>66</v>
      </c>
      <c r="B170" s="1" t="s">
        <v>483</v>
      </c>
      <c r="C170" s="1" t="s">
        <v>19</v>
      </c>
      <c r="D170" s="1">
        <v>9</v>
      </c>
      <c r="E170" s="1"/>
      <c r="F170" s="1"/>
      <c r="G170" s="1"/>
      <c r="H170" s="1"/>
      <c r="I170" s="1">
        <v>99.4</v>
      </c>
      <c r="J170" s="1">
        <v>19.100000000000001</v>
      </c>
      <c r="K170" s="1" t="s">
        <v>484</v>
      </c>
      <c r="L170" s="1" t="s">
        <v>485</v>
      </c>
      <c r="M170" s="1"/>
      <c r="N170" s="1"/>
      <c r="O170" s="1"/>
    </row>
    <row r="171" spans="1:15" x14ac:dyDescent="0.25">
      <c r="A171" s="1">
        <v>67</v>
      </c>
      <c r="B171" s="1" t="s">
        <v>486</v>
      </c>
      <c r="C171" s="1" t="s">
        <v>13</v>
      </c>
      <c r="D171" s="1">
        <v>19</v>
      </c>
      <c r="E171" s="1"/>
      <c r="F171" s="1"/>
      <c r="G171" s="1"/>
      <c r="H171" s="1"/>
      <c r="I171" s="1">
        <v>98.5</v>
      </c>
      <c r="J171" s="1">
        <v>55.1</v>
      </c>
      <c r="K171" s="1" t="s">
        <v>40</v>
      </c>
      <c r="L171" s="1" t="s">
        <v>487</v>
      </c>
      <c r="M171" s="1"/>
      <c r="N171" s="1"/>
      <c r="O171" s="1"/>
    </row>
    <row r="172" spans="1:15" x14ac:dyDescent="0.25">
      <c r="A172" s="1">
        <v>68</v>
      </c>
      <c r="B172" s="1" t="s">
        <v>488</v>
      </c>
      <c r="C172" s="1" t="s">
        <v>13</v>
      </c>
      <c r="D172" s="1">
        <v>90</v>
      </c>
      <c r="E172" s="1">
        <v>150</v>
      </c>
      <c r="F172" s="1">
        <v>110</v>
      </c>
      <c r="G172" s="1">
        <v>80</v>
      </c>
      <c r="H172" s="1">
        <v>21</v>
      </c>
      <c r="I172" s="1">
        <v>99.6</v>
      </c>
      <c r="J172" s="1">
        <v>53.4</v>
      </c>
      <c r="K172" s="1"/>
      <c r="L172" s="1" t="s">
        <v>489</v>
      </c>
      <c r="M172" s="1" t="s">
        <v>32</v>
      </c>
      <c r="N172" s="1"/>
      <c r="O172" s="1"/>
    </row>
    <row r="173" spans="1:15" x14ac:dyDescent="0.25">
      <c r="A173" s="1">
        <v>69</v>
      </c>
      <c r="B173" s="1" t="s">
        <v>490</v>
      </c>
      <c r="C173" s="1" t="s">
        <v>13</v>
      </c>
      <c r="D173" s="1">
        <v>14</v>
      </c>
      <c r="E173" s="1"/>
      <c r="F173" s="1"/>
      <c r="G173" s="1"/>
      <c r="H173" s="1"/>
      <c r="I173" s="1">
        <v>97.3</v>
      </c>
      <c r="J173" s="1">
        <v>38.299999999999997</v>
      </c>
      <c r="K173" s="1" t="s">
        <v>167</v>
      </c>
      <c r="L173" s="1" t="s">
        <v>491</v>
      </c>
      <c r="M173" s="1" t="s">
        <v>206</v>
      </c>
      <c r="N173" s="1"/>
      <c r="O173" s="1"/>
    </row>
    <row r="174" spans="1:15" x14ac:dyDescent="0.25">
      <c r="A174" s="1">
        <v>70</v>
      </c>
      <c r="B174" s="1" t="s">
        <v>492</v>
      </c>
      <c r="C174" s="1" t="s">
        <v>19</v>
      </c>
      <c r="D174" s="1">
        <v>25</v>
      </c>
      <c r="E174" s="1">
        <v>135</v>
      </c>
      <c r="F174" s="1">
        <v>90</v>
      </c>
      <c r="G174" s="1">
        <v>90</v>
      </c>
      <c r="H174" s="1">
        <v>18</v>
      </c>
      <c r="I174" s="1">
        <v>98.9</v>
      </c>
      <c r="J174" s="1">
        <v>81.5</v>
      </c>
      <c r="K174" s="1"/>
      <c r="L174" s="1" t="s">
        <v>493</v>
      </c>
      <c r="M174" s="1" t="s">
        <v>494</v>
      </c>
      <c r="N174" s="1"/>
      <c r="O174" s="1"/>
    </row>
    <row r="175" spans="1:15" x14ac:dyDescent="0.25">
      <c r="A175" s="1">
        <v>71</v>
      </c>
      <c r="B175" s="1" t="s">
        <v>495</v>
      </c>
      <c r="C175" s="1" t="s">
        <v>19</v>
      </c>
      <c r="D175" s="1">
        <v>11</v>
      </c>
      <c r="E175" s="1"/>
      <c r="F175" s="1"/>
      <c r="G175" s="1"/>
      <c r="H175" s="1">
        <v>52</v>
      </c>
      <c r="I175" s="1">
        <v>100.2</v>
      </c>
      <c r="J175" s="1">
        <v>20.7</v>
      </c>
      <c r="K175" s="1" t="s">
        <v>484</v>
      </c>
      <c r="L175" s="1" t="s">
        <v>496</v>
      </c>
      <c r="M175" s="1"/>
      <c r="N175" s="1"/>
      <c r="O175" s="1"/>
    </row>
    <row r="176" spans="1:15" x14ac:dyDescent="0.25">
      <c r="A176" s="1">
        <v>71</v>
      </c>
      <c r="B176" s="1" t="s">
        <v>497</v>
      </c>
      <c r="C176" s="1" t="s">
        <v>13</v>
      </c>
      <c r="D176" s="1" t="s">
        <v>498</v>
      </c>
      <c r="E176" s="1"/>
      <c r="F176" s="1"/>
      <c r="G176" s="1"/>
      <c r="H176" s="1"/>
      <c r="I176" s="1">
        <v>97</v>
      </c>
      <c r="J176" s="1">
        <v>9.1999999999999993</v>
      </c>
      <c r="K176" s="1" t="s">
        <v>499</v>
      </c>
      <c r="L176" s="1" t="s">
        <v>500</v>
      </c>
      <c r="M176" s="1"/>
      <c r="N176" s="1"/>
      <c r="O176" s="1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D21" sqref="D21"/>
    </sheetView>
  </sheetViews>
  <sheetFormatPr defaultRowHeight="15.75" x14ac:dyDescent="0.25"/>
  <sheetData>
    <row r="1" spans="1:3" x14ac:dyDescent="0.25">
      <c r="A1" s="2" t="s">
        <v>501</v>
      </c>
    </row>
    <row r="2" spans="1:3" x14ac:dyDescent="0.25">
      <c r="A2" t="s">
        <v>502</v>
      </c>
      <c r="B2">
        <f>LOOKUP(9.99999999999999E+307,Table2[Patient Number]:Table2[Patient Number])</f>
        <v>71</v>
      </c>
    </row>
    <row r="3" spans="1:3" x14ac:dyDescent="0.25">
      <c r="A3" t="s">
        <v>503</v>
      </c>
      <c r="B3">
        <f>(ROWS(Table2[Patient Number]))/B2</f>
        <v>2.464788732394366</v>
      </c>
    </row>
    <row r="4" spans="1:3" x14ac:dyDescent="0.25">
      <c r="A4" t="s">
        <v>504</v>
      </c>
      <c r="B4">
        <f>(ROWS(Table2[Patient Number]))</f>
        <v>175</v>
      </c>
    </row>
    <row r="6" spans="1:3" x14ac:dyDescent="0.25">
      <c r="A6" s="2" t="s">
        <v>505</v>
      </c>
    </row>
    <row r="7" spans="1:3" x14ac:dyDescent="0.25">
      <c r="A7" t="s">
        <v>506</v>
      </c>
      <c r="B7">
        <f>COUNTIFS(Table2[Systolic Blood Pressure], "&gt;120", Table2[Systolic Blood Pressure], "&lt;139") + COUNTIFS(Table2[Diastolic Blood Pressure], "&gt;80", Table2[Diastolic Blood Pressure], "&lt;90") - COUNTIFS(Table2[Systolic Blood Pressure], "&gt;120", Table2[Systolic Blood Pressure], "&lt;139", Table2[Diastolic Blood Pressure], "&gt;80", Table2[Diastolic Blood Pressure], "&lt;90")</f>
        <v>31</v>
      </c>
    </row>
    <row r="8" spans="1:3" x14ac:dyDescent="0.25">
      <c r="A8" t="s">
        <v>507</v>
      </c>
      <c r="B8">
        <f>COUNTIF(Table2[Systolic Blood Pressure], "&gt;139") + COUNTIF(Table2[Diastolic Blood Pressure], "&gt;90") - COUNTIFS(Table2[Systolic Blood Pressure], "&gt;139", Table2[Diastolic Blood Pressure], "&gt;90")</f>
        <v>31</v>
      </c>
    </row>
    <row r="9" spans="1:3" x14ac:dyDescent="0.25">
      <c r="A9" t="s">
        <v>508</v>
      </c>
      <c r="B9">
        <f>B7+B8</f>
        <v>62</v>
      </c>
    </row>
    <row r="11" spans="1:3" x14ac:dyDescent="0.25">
      <c r="A11" t="s">
        <v>509</v>
      </c>
      <c r="B11" s="3">
        <f>B7/B4</f>
        <v>0.17714285714285713</v>
      </c>
    </row>
    <row r="12" spans="1:3" x14ac:dyDescent="0.25">
      <c r="A12" t="s">
        <v>510</v>
      </c>
      <c r="B12" s="3">
        <f>B8/B4</f>
        <v>0.17714285714285713</v>
      </c>
    </row>
    <row r="13" spans="1:3" x14ac:dyDescent="0.25">
      <c r="A13" t="s">
        <v>511</v>
      </c>
      <c r="B13" s="3">
        <f>B9/B4</f>
        <v>0.35428571428571426</v>
      </c>
    </row>
    <row r="15" spans="1:3" x14ac:dyDescent="0.25">
      <c r="A15" s="2" t="s">
        <v>512</v>
      </c>
      <c r="B15" t="s">
        <v>513</v>
      </c>
      <c r="C15" t="s">
        <v>514</v>
      </c>
    </row>
    <row r="16" spans="1:3" x14ac:dyDescent="0.25">
      <c r="A16" t="s">
        <v>515</v>
      </c>
      <c r="B16" s="4">
        <f>AVERAGEIF(Table2[Gender], "=*M", Table2[Systolic Blood Pressure] )</f>
        <v>133.96296296296296</v>
      </c>
      <c r="C16" s="4">
        <f>AVERAGEIF(Table2[Gender], "=*M", Table2[Diastolic Blood Pressure] )</f>
        <v>87.592592592592595</v>
      </c>
    </row>
    <row r="17" spans="1:4" x14ac:dyDescent="0.25">
      <c r="A17" t="s">
        <v>516</v>
      </c>
      <c r="B17" s="4">
        <f>AVERAGEIF(Table2[Gender], "=*F", Table2[Systolic Blood Pressure] )</f>
        <v>134.02173913043478</v>
      </c>
      <c r="C17" s="4">
        <f>AVERAGEIF(Table2[Gender], "=*F", Table2[Diastolic Blood Pressure] )</f>
        <v>87.239130434782609</v>
      </c>
    </row>
    <row r="18" spans="1:4" x14ac:dyDescent="0.25">
      <c r="A18" t="s">
        <v>517</v>
      </c>
      <c r="B18" s="4">
        <f>AVERAGE(Table2[Systolic Blood Pressure])</f>
        <v>134</v>
      </c>
      <c r="C18" s="4">
        <f>AVERAGE(Table2[Diastolic Blood Pressure])</f>
        <v>87.369863013698634</v>
      </c>
    </row>
    <row r="20" spans="1:4" x14ac:dyDescent="0.25">
      <c r="A20" s="2" t="s">
        <v>518</v>
      </c>
      <c r="B20" s="5" t="s">
        <v>519</v>
      </c>
    </row>
    <row r="21" spans="1:4" x14ac:dyDescent="0.25">
      <c r="A21" s="5"/>
      <c r="B21" t="s">
        <v>548</v>
      </c>
      <c r="C21" t="s">
        <v>520</v>
      </c>
      <c r="D21" t="s">
        <v>521</v>
      </c>
    </row>
    <row r="22" spans="1:4" x14ac:dyDescent="0.25">
      <c r="A22" t="s">
        <v>522</v>
      </c>
      <c r="B22">
        <f>COUNTIF(Table2[Medications Prescribed], "*dic*") + COUNTIF(Table2[Medications Prescribed], "*ibu*") + COUNTIF(Table2[Medications Prescribed], "*para*") + COUNTIF(Table2[Medications Prescribed], "*tyl*") + COUNTIF(Table2[Medications Prescribed], "*dolex*")</f>
        <v>120</v>
      </c>
      <c r="C22">
        <v>155</v>
      </c>
      <c r="D22">
        <v>170</v>
      </c>
    </row>
    <row r="23" spans="1:4" x14ac:dyDescent="0.25">
      <c r="A23" t="s">
        <v>523</v>
      </c>
      <c r="B23">
        <f>COUNTIF(Table2[Medications Prescribed], "*hctz*")+COUNTIF(Table2[Medications Prescribed], "*hyd*") + COUNTIF(Table2[Medications Prescribed], "*enal*")</f>
        <v>1</v>
      </c>
      <c r="C23">
        <v>62</v>
      </c>
      <c r="D23">
        <v>80</v>
      </c>
    </row>
    <row r="24" spans="1:4" x14ac:dyDescent="0.25">
      <c r="A24" t="s">
        <v>524</v>
      </c>
      <c r="B24">
        <f>COUNTIF(Table2[Medications Prescribed], "*anta*") + COUNTIF(Table2[Medications Prescribed], "*alma*") + COUNTIF(Table2[Medications Prescribed], "*sorb*") + COUNTIF(Table2[Medications Prescribed], "*omep*") + COUNTIF(Table2[Medications Prescribed], "*ranit*")</f>
        <v>32</v>
      </c>
    </row>
    <row r="25" spans="1:4" x14ac:dyDescent="0.25">
      <c r="A25" t="s">
        <v>525</v>
      </c>
      <c r="B25">
        <f>COUNTIF(Table2[Medications Prescribed], "*irofol*") + COUNTIF(Table2[Medications Prescribed], "*fer*") + COUNTIF(Table2[Medications Prescribed], "*iron*")</f>
        <v>89</v>
      </c>
    </row>
    <row r="26" spans="1:4" x14ac:dyDescent="0.25">
      <c r="A26" t="s">
        <v>526</v>
      </c>
      <c r="B26">
        <f xml:space="preserve"> COUNTIF(Table2[Medications Prescribed], "*mtv*") + COUNTIF(Table2[Medications Prescribed], "*b com*")</f>
        <v>60</v>
      </c>
    </row>
    <row r="27" spans="1:4" x14ac:dyDescent="0.25">
      <c r="A27" t="s">
        <v>527</v>
      </c>
      <c r="B27">
        <f xml:space="preserve"> COUNTIF(Table2[Medications Prescribed], "*folic*")</f>
        <v>2</v>
      </c>
    </row>
    <row r="28" spans="1:4" x14ac:dyDescent="0.25">
      <c r="A28" t="s">
        <v>528</v>
      </c>
      <c r="B28">
        <f xml:space="preserve"> COUNTIF(Table2[Medications Prescribed], "*keto*")</f>
        <v>2</v>
      </c>
    </row>
    <row r="29" spans="1:4" x14ac:dyDescent="0.25">
      <c r="A29" t="s">
        <v>529</v>
      </c>
      <c r="B29">
        <f xml:space="preserve"> COUNTIF(Table2[Medications Prescribed], "*amox*") + COUNTIF(Table2[Medications Prescribed], "*cotri*") + COUNTIF(Table2[Medications Prescribed], "*cipro*") + COUNTIF(Table2[Medications Prescribed], "*metro*")</f>
        <v>28</v>
      </c>
      <c r="C29">
        <v>68</v>
      </c>
      <c r="D29">
        <v>59</v>
      </c>
    </row>
    <row r="30" spans="1:4" x14ac:dyDescent="0.25">
      <c r="A30" t="s">
        <v>530</v>
      </c>
      <c r="B30">
        <f xml:space="preserve"> COUNTIF(Table2[Medications Prescribed], "*alben*")</f>
        <v>0</v>
      </c>
      <c r="C30">
        <v>31</v>
      </c>
      <c r="D30">
        <v>80</v>
      </c>
    </row>
    <row r="31" spans="1:4" x14ac:dyDescent="0.25">
      <c r="A31" t="s">
        <v>531</v>
      </c>
      <c r="B31">
        <f>B4-COUNTIF(Table2[Medications Prescribed], "*N/A*")</f>
        <v>175</v>
      </c>
    </row>
    <row r="33" spans="1:2" x14ac:dyDescent="0.25">
      <c r="A33" s="2" t="s">
        <v>532</v>
      </c>
    </row>
    <row r="34" spans="1:2" x14ac:dyDescent="0.25">
      <c r="A34" t="s">
        <v>533</v>
      </c>
      <c r="B34">
        <f>B4</f>
        <v>175</v>
      </c>
    </row>
    <row r="35" spans="1:2" x14ac:dyDescent="0.25">
      <c r="A35" t="s">
        <v>534</v>
      </c>
      <c r="B35">
        <f>COUNTIF(Table2[Gender], "*M*")</f>
        <v>73</v>
      </c>
    </row>
    <row r="36" spans="1:2" x14ac:dyDescent="0.25">
      <c r="A36" t="s">
        <v>535</v>
      </c>
      <c r="B36">
        <f>COUNTIF(Table2[Gender], "*F*")</f>
        <v>94</v>
      </c>
    </row>
    <row r="37" spans="1:2" x14ac:dyDescent="0.25">
      <c r="A37" t="s">
        <v>536</v>
      </c>
      <c r="B37" s="3">
        <f xml:space="preserve"> B35 / B34</f>
        <v>0.41714285714285715</v>
      </c>
    </row>
    <row r="38" spans="1:2" x14ac:dyDescent="0.25">
      <c r="A38" t="s">
        <v>537</v>
      </c>
      <c r="B38" s="3">
        <f xml:space="preserve"> B36 / B34</f>
        <v>0.53714285714285714</v>
      </c>
    </row>
    <row r="40" spans="1:2" x14ac:dyDescent="0.25">
      <c r="A40" t="s">
        <v>538</v>
      </c>
      <c r="B40">
        <f>COUNTIF(Table2[Age], "&lt;1")</f>
        <v>0</v>
      </c>
    </row>
    <row r="41" spans="1:2" x14ac:dyDescent="0.25">
      <c r="A41" t="s">
        <v>539</v>
      </c>
      <c r="B41">
        <f>COUNTIFS(Table2[Age], "&gt;.9", Table2[Age], "&lt;13")</f>
        <v>70</v>
      </c>
    </row>
    <row r="42" spans="1:2" x14ac:dyDescent="0.25">
      <c r="A42" t="s">
        <v>540</v>
      </c>
      <c r="B42">
        <f>COUNTIFS(Table2[Age], "&gt;=13", Table2[Age], "&lt;19")</f>
        <v>32</v>
      </c>
    </row>
    <row r="43" spans="1:2" x14ac:dyDescent="0.25">
      <c r="A43" t="s">
        <v>541</v>
      </c>
      <c r="B43">
        <f>COUNTIFS(Table2[Age], "&gt;=19", Table2[Age], "&lt;40")</f>
        <v>26</v>
      </c>
    </row>
    <row r="44" spans="1:2" x14ac:dyDescent="0.25">
      <c r="A44" t="s">
        <v>542</v>
      </c>
      <c r="B44">
        <f>COUNTIF(Table2[Age], "&gt;=40")</f>
        <v>37</v>
      </c>
    </row>
    <row r="45" spans="1:2" x14ac:dyDescent="0.25">
      <c r="A45" t="s">
        <v>543</v>
      </c>
      <c r="B45">
        <f>AVERAGE(Table2[Age])</f>
        <v>22.260606060606062</v>
      </c>
    </row>
    <row r="47" spans="1:2" x14ac:dyDescent="0.25">
      <c r="A47" t="s">
        <v>544</v>
      </c>
      <c r="B47">
        <f>COUNTIF(Table2[Age], "&lt;=18")</f>
        <v>102</v>
      </c>
    </row>
    <row r="48" spans="1:2" x14ac:dyDescent="0.25">
      <c r="A48" t="s">
        <v>545</v>
      </c>
      <c r="B48">
        <f>COUNTIF(Table2[Age], "&gt;18")</f>
        <v>63</v>
      </c>
    </row>
    <row r="49" spans="1:2" x14ac:dyDescent="0.25">
      <c r="A49" t="s">
        <v>546</v>
      </c>
      <c r="B49" s="3">
        <f>B47/B34</f>
        <v>0.58285714285714285</v>
      </c>
    </row>
    <row r="50" spans="1:2" x14ac:dyDescent="0.25">
      <c r="A50" t="s">
        <v>547</v>
      </c>
      <c r="B50" s="3">
        <f xml:space="preserve"> B48 / B34</f>
        <v>0.36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 Data</vt:lpstr>
      <vt:lpstr>Data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Valor</dc:creator>
  <cp:lastModifiedBy>Hammad Usmani</cp:lastModifiedBy>
  <dcterms:created xsi:type="dcterms:W3CDTF">2014-01-13T19:16:46Z</dcterms:created>
  <dcterms:modified xsi:type="dcterms:W3CDTF">2015-06-01T21:43:34Z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5873f770-4319-4f18-877e-66e2600ef51b</vt:lpwstr>
  </property>
</Properties>
</file>