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Hammad\Documents\IMO\Research\4) Winter 2014\"/>
    </mc:Choice>
  </mc:AlternateContent>
  <bookViews>
    <workbookView xWindow="0" yWindow="0" windowWidth="20490" windowHeight="7755" tabRatio="500"/>
  </bookViews>
  <sheets>
    <sheet name="Survey Data" sheetId="1" r:id="rId1"/>
    <sheet name="Data Analysis" sheetId="2" r:id="rId2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8" i="2" l="1"/>
  <c r="B4" i="2"/>
  <c r="B34" i="2"/>
  <c r="B50" i="2"/>
  <c r="B47" i="2"/>
  <c r="B49" i="2"/>
  <c r="B45" i="2"/>
  <c r="B44" i="2"/>
  <c r="B43" i="2"/>
  <c r="B42" i="2"/>
  <c r="B41" i="2"/>
  <c r="B40" i="2"/>
  <c r="B31" i="2"/>
  <c r="B36" i="2"/>
  <c r="B38" i="2"/>
  <c r="B35" i="2"/>
  <c r="B37" i="2"/>
  <c r="B29" i="2"/>
  <c r="B23" i="2"/>
  <c r="B22" i="2"/>
  <c r="B30" i="2"/>
  <c r="B28" i="2"/>
  <c r="B27" i="2"/>
  <c r="B26" i="2"/>
  <c r="B25" i="2"/>
  <c r="B24" i="2"/>
  <c r="C18" i="2"/>
  <c r="B18" i="2"/>
  <c r="C17" i="2"/>
  <c r="C16" i="2"/>
  <c r="B17" i="2"/>
  <c r="B16" i="2"/>
  <c r="B7" i="2"/>
  <c r="B8" i="2"/>
  <c r="B9" i="2"/>
  <c r="B13" i="2"/>
  <c r="B12" i="2"/>
  <c r="B11" i="2"/>
  <c r="B2" i="2"/>
  <c r="B3" i="2"/>
</calcChain>
</file>

<file path=xl/sharedStrings.xml><?xml version="1.0" encoding="utf-8"?>
<sst xmlns="http://schemas.openxmlformats.org/spreadsheetml/2006/main" count="1225" uniqueCount="870">
  <si>
    <t>Patient Number</t>
  </si>
  <si>
    <t>Patient Name</t>
  </si>
  <si>
    <t>Gender</t>
  </si>
  <si>
    <t>Age</t>
  </si>
  <si>
    <t>Pulse</t>
  </si>
  <si>
    <t>Respirations</t>
  </si>
  <si>
    <t>Temperature</t>
  </si>
  <si>
    <t>Weight</t>
  </si>
  <si>
    <t>Height</t>
  </si>
  <si>
    <t>Medications Prescribed</t>
  </si>
  <si>
    <t>Chief Complaints</t>
  </si>
  <si>
    <t>Systolic Blood Pressure</t>
  </si>
  <si>
    <t>Diastolic Blood Pressure</t>
  </si>
  <si>
    <t>Nono Henry</t>
  </si>
  <si>
    <t>M</t>
  </si>
  <si>
    <t>Sharp pain in back. Fell. Dizziness with headache</t>
  </si>
  <si>
    <t>Iron paracedamal for MTV</t>
  </si>
  <si>
    <t>F</t>
  </si>
  <si>
    <t>Angela Pierre</t>
  </si>
  <si>
    <t>Jessica St Juste</t>
  </si>
  <si>
    <t>Nancy St Juste</t>
  </si>
  <si>
    <t>Sophia</t>
  </si>
  <si>
    <t>Velane Jean</t>
  </si>
  <si>
    <t>Naika Janvier</t>
  </si>
  <si>
    <t>Fever, headache</t>
  </si>
  <si>
    <t>Dieula Andre</t>
  </si>
  <si>
    <t>DATA ANALYSIS</t>
  </si>
  <si>
    <t>Total Number of Surveys</t>
  </si>
  <si>
    <t>Average Survey Size</t>
  </si>
  <si>
    <t>Blood Presure Stats</t>
  </si>
  <si>
    <t>Total Patients</t>
  </si>
  <si>
    <t># of Prehypertensive</t>
  </si>
  <si>
    <t># of Hyptertensive Patients</t>
  </si>
  <si>
    <t>% of Patients PreHyp.</t>
  </si>
  <si>
    <t>Total Number of People</t>
  </si>
  <si>
    <t>% of Patients Hypertensive</t>
  </si>
  <si>
    <t>% of Patients with High BP</t>
  </si>
  <si>
    <t>Average Blood Pressure</t>
  </si>
  <si>
    <t>Male</t>
  </si>
  <si>
    <t>Female</t>
  </si>
  <si>
    <t>Systolic</t>
  </si>
  <si>
    <t>Diastolic</t>
  </si>
  <si>
    <t>Total Average</t>
  </si>
  <si>
    <t>Clinical Diagnoses</t>
  </si>
  <si>
    <t>General Pain</t>
  </si>
  <si>
    <t>Hypertension</t>
  </si>
  <si>
    <t>Heartburn/GERD/Ulcers</t>
  </si>
  <si>
    <t>Anemia</t>
  </si>
  <si>
    <t>Malnutrition</t>
  </si>
  <si>
    <t>Pregnancy</t>
  </si>
  <si>
    <t>Fungal Infection/Ringworm</t>
  </si>
  <si>
    <t>Bacterial Infections</t>
  </si>
  <si>
    <t>Helminthic Infections</t>
  </si>
  <si>
    <t>Population Statistics</t>
  </si>
  <si>
    <t>Total Number of Patients</t>
  </si>
  <si>
    <t># of Males</t>
  </si>
  <si>
    <t># of Females</t>
  </si>
  <si>
    <t>% of Males</t>
  </si>
  <si>
    <t>% of Females</t>
  </si>
  <si>
    <t>Total # of Diagnoses</t>
  </si>
  <si>
    <t>Ages &lt; 1</t>
  </si>
  <si>
    <t>Ages 1 - 13</t>
  </si>
  <si>
    <t>Ages 13 - 19</t>
  </si>
  <si>
    <t>Ages 19 - 40</t>
  </si>
  <si>
    <t>Average Age</t>
  </si>
  <si>
    <t>Ages 40 - 100+</t>
  </si>
  <si>
    <t>Number of Minors 1 - 18</t>
  </si>
  <si>
    <t xml:space="preserve">Number of Adults 18+ </t>
  </si>
  <si>
    <t>% of Minors</t>
  </si>
  <si>
    <t>% of Adults</t>
  </si>
  <si>
    <t>SUM 14</t>
  </si>
  <si>
    <t>SUM 13</t>
  </si>
  <si>
    <t>WIN 12</t>
  </si>
  <si>
    <t>Odetie Henry</t>
  </si>
  <si>
    <t>Fierne toux, cephalee</t>
  </si>
  <si>
    <t>Melopa CO #30 1 CO / day, HCTE CO #10 1/2 CO / day, IROFOL CO #60 2x / day, MTV CO # 60, 1 CO / day, Toussiro SP#1 1 CO 3f / day, Vit C CO #30 1 CO 9am</t>
  </si>
  <si>
    <t>Geral Dominique</t>
  </si>
  <si>
    <t>doul asol / cephalee</t>
  </si>
  <si>
    <t>IROFOL CO #60 1 CO / day, Paracetemol CO #30 1 CO 2fl / day, Antacid SP# 1 col 3 fl / day</t>
  </si>
  <si>
    <t>Gera Dominique</t>
  </si>
  <si>
    <t>Mebendazol CO # 60 1 CO 2 per day, x 3 fir, Fer up #1 1 Caul a per day, MTV CO#30 1 CO per day, B COmplex CO #60 1 CO 2 per day, IB 400 mg CO #30 1 CO 2 per day, Vit C CO # 20 1 CO 9AM</t>
  </si>
  <si>
    <t>Kinson Dominique</t>
  </si>
  <si>
    <t>tout, vantage dol asd</t>
  </si>
  <si>
    <t>Mesendacol, Tilut SP # 1 1 caul 2 per day, B Complex CO # 30 1 CO 2 per day, Paracetamol CO # 20 1 CO per day</t>
  </si>
  <si>
    <t>Agene Jean</t>
  </si>
  <si>
    <t>cephalee</t>
  </si>
  <si>
    <t>DiClo Fenal CO #30 1CO 3x day, Antacid SB#1 1 caul 3 times a day, B COmplex CO#@) 1 CO 2 times a day, IROFOL CO# 1 CO</t>
  </si>
  <si>
    <t>Allanne Jean</t>
  </si>
  <si>
    <t>Enalafinial CO#20 1 CO, Litacid SP#1 1 caul 3 times a day, IROFOL C0#30 1 CO per day, MTV CO#30 1 CO per day</t>
  </si>
  <si>
    <t>Sour Ni Jean</t>
  </si>
  <si>
    <t>domt a sol, deulaude cephalee</t>
  </si>
  <si>
    <t>Metnomidazol CO#10 1CO per day, Fer up SP#1 1 caul 2 times a day, MTV CO#30 1 CO per day, paracetamol 1 CO #20 1 CO per day, Vit V VO#10 1 CO 9AM</t>
  </si>
  <si>
    <t>Miretay Jean</t>
  </si>
  <si>
    <t>hernie scrotal, doml a sol, foisler mx</t>
  </si>
  <si>
    <t>Jeriko Francoir</t>
  </si>
  <si>
    <t>CR</t>
  </si>
  <si>
    <t>DicloFenac CO#30 1 CO 3 times a day, B complex CO#30 1 CO 2 times a day, IROFOL CO#30 1 CO 2x day, Litacid SP#1 1 caul 3x day, MTV CO#30 1 Co 1xday, Vit C CO #10 1 CO 9AM</t>
  </si>
  <si>
    <t>Mikel Felisme</t>
  </si>
  <si>
    <t>headache, fever, abdominal pain</t>
  </si>
  <si>
    <t>Ibuprofen 1w 3F/J, MTV CO 1w 1xday, albendazol dose wife</t>
  </si>
  <si>
    <t>Risaisnan</t>
  </si>
  <si>
    <t>tinea, cold</t>
  </si>
  <si>
    <t>Metamaux, Amox 500mg, MTV, Wrofe, Paracetamol</t>
  </si>
  <si>
    <t>Rosema Jean Francias</t>
  </si>
  <si>
    <t>no appetite, headache, throat pain</t>
  </si>
  <si>
    <t>Mibendazol 1w ch/jr #3, paracetamol SP 5cc 3P/j, TilVit SP 5cc ch/jr</t>
  </si>
  <si>
    <t>stomach ache, acid reflux, knee pain (both)</t>
  </si>
  <si>
    <t>Antacid 1CO 3f/j, Wrofol 1w 2F/j, MTV, Paracetamol</t>
  </si>
  <si>
    <t>AA</t>
  </si>
  <si>
    <t>Naromie Dominique</t>
  </si>
  <si>
    <t>Albendazol CO#1 1 CO stat, Rapidol SP#1 1 caul 3t/j, Fer up SP#1 1 caul 3t/j, Vit V CO#20 1 CO 9AM</t>
  </si>
  <si>
    <t>Doloe Dominique</t>
  </si>
  <si>
    <t>Amox + clavinalate #1 1 caul 3t / day, Salsatus SP#1 1 caul 3t/day, LitaPLex SP#1 1 caul 3xday, Paracetamol SP31 1 caul 2xday, Albendazol CO#1 stat</t>
  </si>
  <si>
    <t>Frison</t>
  </si>
  <si>
    <t>Amox + clavinalate #1 1 caul 2xday, Paracetamol SP#1 2, 5ml 3xday, Litaplex SP#1 1 caul 1xday</t>
  </si>
  <si>
    <t>Pierre Rozeline</t>
  </si>
  <si>
    <t>Cephalee CR</t>
  </si>
  <si>
    <t>Lascorasol #7, IROFOL CO#60 1xday, Vit C CO#30 1xday, M- Dopa CO#30 1xday</t>
  </si>
  <si>
    <t>AB</t>
  </si>
  <si>
    <t>Belleestela Dominique</t>
  </si>
  <si>
    <t>Nystatin SP#1 1 caul 3xday, Albendazol unique stat, Cafola SP#1 1 caul 2xday, Til crt SP#1 1 caul 1xday</t>
  </si>
  <si>
    <t>Christo Toussaint</t>
  </si>
  <si>
    <t>doul a sol, faux, CR</t>
  </si>
  <si>
    <t>Coscopin SP#1 1 caul 3xday, Fer up SP#1 1 caul 2xday, Mebandazol SO#6 1 CO 2xday, B Complex CO#30 1 CO 2xday, Vit C CO#20 1co 9AM</t>
  </si>
  <si>
    <t>Michelle Tinets</t>
  </si>
  <si>
    <t>dizziness, chest pain, vaginal infection, body pain</t>
  </si>
  <si>
    <t>HCTZ CO#20 1 coxday, MTV CO#30 1 CO xday, Amox x 500mg CO#30 1 co 3xday, Ranitidil CO#20 1 co 1 xday, Mteronidazol Co 1 co 3xday</t>
  </si>
  <si>
    <t>Ochelle Vigile</t>
  </si>
  <si>
    <t>dizziness, back pain, poor vision</t>
  </si>
  <si>
    <t>Ranitidine CO#20 1 co xday, paracetamol CO#30 1 co 3xday, IROFOL CO#30 ` co xday, Vit C CO #1, HCTZ CO#10 1/2 xday</t>
  </si>
  <si>
    <t>Lovinsky Jean</t>
  </si>
  <si>
    <t>problem seeing, cough</t>
  </si>
  <si>
    <t>Amox SP#1 1 caul 2 , Cadola SP#1 1 caul 3xday, Fer up SP#1 1 caul xday</t>
  </si>
  <si>
    <t>Frandy Alexs</t>
  </si>
  <si>
    <t>knee pain, headaches</t>
  </si>
  <si>
    <t>IROFOL CO#30 1 co xday, B COmplex CO#30 1 CO xday, Vit C CO#10 1 co xday, IB 400 CO#20 1 co 2xday</t>
  </si>
  <si>
    <t>Andyelo Derilis</t>
  </si>
  <si>
    <t>eye hurt, leg pain</t>
  </si>
  <si>
    <t>Paracetamol CO#20 1 co 3 xday, Fer up SP#1 1 caul 2 xday, MTV CO#20 1 co xday</t>
  </si>
  <si>
    <t>Mario Lande</t>
  </si>
  <si>
    <t>headaches</t>
  </si>
  <si>
    <t>IB 400 CO#10 1 co xday, Fer up SP#1 1 caul 2 xday, Vit C CO#10 1 co xday</t>
  </si>
  <si>
    <t>Wocdyeri</t>
  </si>
  <si>
    <t>knee pains</t>
  </si>
  <si>
    <t>Fer up SP#1 1 caul 2 xday, Albendazol CO#1 1 co xday, Paracetamol CO#10 1 co xday</t>
  </si>
  <si>
    <t>Roudmaele Laguerre</t>
  </si>
  <si>
    <t>fever stomach ache</t>
  </si>
  <si>
    <t>Albendazol, Vit C SP 5cc 1 xday, salbutanol</t>
  </si>
  <si>
    <t>Daenle Asil</t>
  </si>
  <si>
    <t>feet ache, headache, stomach ache</t>
  </si>
  <si>
    <t>Amox 5cc 2 xday, Linduno Lotion 1 xday, Til Vit 5cc 1 xday</t>
  </si>
  <si>
    <t>Aklsen Zidas</t>
  </si>
  <si>
    <t>headache, shortness of breath</t>
  </si>
  <si>
    <t>Anila Henry</t>
  </si>
  <si>
    <t>stomach ache, chest pain, hip pain</t>
  </si>
  <si>
    <t>Nony David</t>
  </si>
  <si>
    <t>stomache ache and fever</t>
  </si>
  <si>
    <t>Naima</t>
  </si>
  <si>
    <t>Ketoconazol shampoo, Albendazol, Vit C</t>
  </si>
  <si>
    <t>Wishka Mode</t>
  </si>
  <si>
    <t>Til Vit SP, Fer UP SP, Mebendazol</t>
  </si>
  <si>
    <t>Elevinson Mode</t>
  </si>
  <si>
    <t>Albendazol #1, Amox 5cc 2 xday Til Vit 5cc 1xday</t>
  </si>
  <si>
    <t>Kristo Toussaint</t>
  </si>
  <si>
    <t>Albendazol #1 B Complex 1 co xday, Ibuprofen 1 co 2 xday</t>
  </si>
  <si>
    <t>Louisena Depese</t>
  </si>
  <si>
    <t>Urofol, MTV, Amox, Metrominozol</t>
  </si>
  <si>
    <t>Benete Pierre</t>
  </si>
  <si>
    <t>Vit C, Salbutro, Albendazol, Ibuprofen</t>
  </si>
  <si>
    <t>Lelins Borde</t>
  </si>
  <si>
    <t>Amox SP 5cc 2 xday, Albendazol #1, Vit V 1/2 CO xday</t>
  </si>
  <si>
    <t>Ocirlien Jean Louie</t>
  </si>
  <si>
    <t>cephalee, raideur CR</t>
  </si>
  <si>
    <t>HCTZ CO#20 1 co xday Litacid SP #1 1 caul 3 xday, DiClofenal CO#30 1 co 2xday, B Complex CO#30 1 co 2xday, Toussito SP SP #1 1 caul 3 xday</t>
  </si>
  <si>
    <t>Carmel Jean Louie</t>
  </si>
  <si>
    <t>Metromidazol CO 100mg #20 1 co 3xday, Ciprox 500mg CO#20 1 co 2xday, Omeprazol CO#10 1 Co xday, Litacid SP#1 1 caul 3 xday, IROFOL CO#30 1 co xday, Til Vit SP#1 1 caul 2 xday, Vit C CO#20 1 CO 9am</t>
  </si>
  <si>
    <t>Givenz Jean Louie</t>
  </si>
  <si>
    <t>Amox + clavinalic acid SP#1 1 caul 3 xday, Salsutamol SP#1 1 caul 3 xday, Litaplex SP#1 1 caul 2 xday, Fer Up SP#1 1 caul 2 xday, Rapidal SP#1 1 caul 2 xday</t>
  </si>
  <si>
    <t>Carline Jean Louie</t>
  </si>
  <si>
    <t>Lousan Lina</t>
  </si>
  <si>
    <t>Enalapril 10mg 1 co xday, HCTZ 50 mg 1 co xday, Paracetamol 500mg 1co 3 xday, Almacid</t>
  </si>
  <si>
    <t>Wilkineson</t>
  </si>
  <si>
    <t>Islande</t>
  </si>
  <si>
    <t>Mebendazol 1 co 2xday, Ubuprofen CP 1 cu 3xday, Til Vit SP 1 cu 1xday</t>
  </si>
  <si>
    <t>Sonneki</t>
  </si>
  <si>
    <t>Coscopin 2.5cc 3xday, Vit SP 2.5cc 3 xday, Paracetamol SP 2.5cc 3xday</t>
  </si>
  <si>
    <t>Durant</t>
  </si>
  <si>
    <t>Mebendazol 1 co 3xday, MTV CO 1 co 1xday #30, Ibuprofen 400mg 1 co xday</t>
  </si>
  <si>
    <t>Jameson</t>
  </si>
  <si>
    <t>Fer Folate 1 co xday #30, Mebendazol 1 co 3xday #30, Ibuprofen 400mg 1 co 3xday, SiDular apres le repas #10</t>
  </si>
  <si>
    <t>Ruller Noel</t>
  </si>
  <si>
    <t>dandeur anhaulair CR</t>
  </si>
  <si>
    <t>IROFOL CO#60 1 co xday, B Complex CO#30 1 co 2 xday, MTV CO#30 1 co xday, Paracetamol CO#30 1 co 3 xday, Vit C CO#20 1 co 9AM,</t>
  </si>
  <si>
    <t>Roseme Jean Charle</t>
  </si>
  <si>
    <t>cephalee, leucorthee, blanchatre, CR</t>
  </si>
  <si>
    <t>Ciprox CO#20 1 co 2 xday, Ibuprofen 400 mg CO#20 1 co 2 xday, MTV CO#30 1 co xday, IROFOL CO#30 1 co xday, Vit C CO#20 1 co xday, Lascocagil #7 10 vule le soir au couchee</t>
  </si>
  <si>
    <t>Nadege Jean Charle</t>
  </si>
  <si>
    <t>Cephalee, dysphee, vertiue, doulear aslo CR</t>
  </si>
  <si>
    <t>IROFOL CO#60 1 CO xday, B COmplex CO#30 1 co xday, MTV CO#30 1 CO xday, Litacid SP#1 1 cu 3 xday, Paracetamol CO330 1 co 3 xday</t>
  </si>
  <si>
    <t>cephalee a type de migraine CR Blanchetre CR</t>
  </si>
  <si>
    <t>Lascovagil #7 10 vule to night, IROFOL CO#60 1 co xday, B COmplex CO#30 1 co 2xday, Litacid SP#1 1 cau 3 xday, Paracetamol CO330 1 co 2 xday</t>
  </si>
  <si>
    <t>Marcile Oliver</t>
  </si>
  <si>
    <t>toux CR</t>
  </si>
  <si>
    <t>Coscopin SP#1 1 caul 3 xday, Amox + Clavinanol #1 1 caul 3 xday, Litaplex SP#1 1 caul 2 xday, Til zole SP#1 1 caul 2 xday</t>
  </si>
  <si>
    <t>Sainedes Midi</t>
  </si>
  <si>
    <t>Tricol SP#1 1 caul 2 xday, C Plus SP#1 1 caul xday, Paracetamol SP#1 2.5ml 3 xday</t>
  </si>
  <si>
    <t>Domeneque Emilel</t>
  </si>
  <si>
    <t>Fer Folate 1 co 2 xday #60, MTV CO 1CO xday #30, Paracetamol 500mg 1 CO 3xday, Almacid CO 1 co 3xday</t>
  </si>
  <si>
    <t>Junes Noit</t>
  </si>
  <si>
    <t>Almacid CO 1 co 3xday, MTV CO 1 CO xday, Paracetamol CO 1 CO 3xday</t>
  </si>
  <si>
    <t>Micheline J Baptiste</t>
  </si>
  <si>
    <t>IROFOL 1 co 2 xday, MTV CO 1 co xday, Paracetamol 500mg 1 co xday,</t>
  </si>
  <si>
    <t>Wilsonne Dominique</t>
  </si>
  <si>
    <t>tossitos SP 2.5cc 2 xday, sutaplex SP 2.5cc xday, Paracetamol SP 5cc 3 xday</t>
  </si>
  <si>
    <t>Locuzyane</t>
  </si>
  <si>
    <t>cephalee, CR</t>
  </si>
  <si>
    <t>DiClo Fenal CO#30 1 co 3 xday, B COmplex CO#30 1 co 2 xday, IROFOL CO#30 1 co xday, MTV CO#30 1 co xday</t>
  </si>
  <si>
    <t>Jean Notel</t>
  </si>
  <si>
    <t>cephalee, hupa siale... CR</t>
  </si>
  <si>
    <t>HCTZ CO#30 1 co cephalee, hupa siale... CR, Omeprazol CO#30 1 co 2cephalee, hupa siale... CR, Litacid SP#1 1 cu 3 cephalee, hupa siale... CR, DiClofenal CO#20 1 CO 2cephalee, hupa siale... CR, B Complex CO#30 1 co 2cephalee, hupa siale... CR, Colofin Supp#51 1 cephalee, hupa siale... CR</t>
  </si>
  <si>
    <t>Jliance</t>
  </si>
  <si>
    <t>Cafola SP#1 1 caul 3xday, Paracetamol CO#20 1 co 3xday, Til Vit SP#1 1 caul 2 xday, IROFOL CO#30 1 co xday, Vit C CO#10 1 CO 9AM</t>
  </si>
  <si>
    <t>Lifette</t>
  </si>
  <si>
    <t>Litacid SP#1 1 caul 3 xday, Toussitos SP#1 1 caul 3 xday, Omeprazol CO#20 1 co xday, IROFOL CO#30 1 co xday, Paracetamol CO#20 1 co 2 xday, MTV CO#20 1 CO xday</t>
  </si>
  <si>
    <t>Jacob</t>
  </si>
  <si>
    <t>Fer Up SP#1 1 caul 2 xday, Cafola SP#1 a caul 3 xday, Paracetamol CO#20 1 CO 2xday, Til Vit CP#1 1 caul 2 xday, Albendazol CO#6 1 CO 2 xday for 3 days</t>
  </si>
  <si>
    <t>AC</t>
  </si>
  <si>
    <t>Mebendazol 1 CO 1 CO xday, Ibuprofen SP 5cc 3 xday, Til Vit SP 5cc 1 xday</t>
  </si>
  <si>
    <t>Jaline Dominique</t>
  </si>
  <si>
    <t>Salbitus 2.5cc 3 xday, Vit C SP 2.4cc 3 xday, Paracetamol SP 5cc 3 xday</t>
  </si>
  <si>
    <t>AD</t>
  </si>
  <si>
    <t>Kendy Bresil</t>
  </si>
  <si>
    <t>Anry Nene</t>
  </si>
  <si>
    <t>MTV CO 1 co xday, Paracetamol 500 mg 1 CO 3 xday, Diphenlidromine 1 CO xday</t>
  </si>
  <si>
    <t>Gregory Dominique</t>
  </si>
  <si>
    <t>Mebendazol 1 CO 3 xday #10, MTV CO 1 CO xday, Paracetamol 1/s CO 3xday,</t>
  </si>
  <si>
    <t>Jean Smith</t>
  </si>
  <si>
    <t>Fer Folate CO 1 CO xday #30, MTV CO 1 CO xday, Ibuprofen 400mg, 1 CO 3 xday</t>
  </si>
  <si>
    <t>AE</t>
  </si>
  <si>
    <t>Ineia</t>
  </si>
  <si>
    <t>Metromidazol 1 CO 2 xday, Paracetamol 1 CO 3 xday, MTV CO 1 CO xday</t>
  </si>
  <si>
    <t>Loustana Lolestin</t>
  </si>
  <si>
    <t>Fer Folate 1 CO xday, MTV 1 CO xday, Almacid 1 CO 2 xday, Paracetamol 1 caul xday</t>
  </si>
  <si>
    <t>Jonry Roelbi</t>
  </si>
  <si>
    <t>Noel Ricaelle</t>
  </si>
  <si>
    <t>Noel Christiano</t>
  </si>
  <si>
    <t>Ohlamphemizol CR, Solbutris 2.5cc 3 xday, Til Vit, Ketocomazol Creme</t>
  </si>
  <si>
    <t>Simlon Dieumica</t>
  </si>
  <si>
    <t>Lutaplex SP 5cc xday, Paracetamol SP 5cc xday, Salbutris 2.5cc 3 xday</t>
  </si>
  <si>
    <t>Noel Dermandia</t>
  </si>
  <si>
    <t>Mebendazol 1 CO 2 xday #6, Til Vit 1 CO xday, Ibuprofen SP 5cc 3 xday</t>
  </si>
  <si>
    <t>Jonathan Michel</t>
  </si>
  <si>
    <t>Cafola SP#1 1 caul 3 xday, Litaplex SP#1 1 caul 2 xday, Rapidal SP#1 1 caul 3 xday, Tilzole SP#1 1 caul 2 xday, Fer Up SP#1 1 caul 2 xday</t>
  </si>
  <si>
    <t>Somane Michel</t>
  </si>
  <si>
    <t>Omeprazol CO#10 1 co xday, Litacid SP#1 1 caul 2 xday, B Complex CO #30 1 CO 2 xday, IROFOL CO#30 1 co xday, Paracetamol CO#30 1 CO 2 xday</t>
  </si>
  <si>
    <t>Jinel Michel</t>
  </si>
  <si>
    <t>Cephalee , conleur, auliaubeu CR</t>
  </si>
  <si>
    <t>Toussitos SP#1 1 caul 3 xday, HCTZ CO#30 1 CO xday, Enalapril CO#20 1 CO xday, Suppositorriosadulto #5 1 xday, IROFOL CO#30 1 CO xday</t>
  </si>
  <si>
    <t>Josline Aline</t>
  </si>
  <si>
    <t>IROFOL CO#30 1 CO xday, Litacid SP#1 1 caul 3 xday, DiClofenac CO#30 1 CO 2 xday, Vit V CO#10 1 CO 7AM</t>
  </si>
  <si>
    <t>Lafalez Michel</t>
  </si>
  <si>
    <t>Mesendazol CO#6 1 co 2 xday for 3 days, Ibuprofen 400mg CO#30 1 CO 2 xday, IROFOL CO#60 1 CO xday, Salbutamil SP#1 1 caul 3 xday</t>
  </si>
  <si>
    <t>Jou Dant Michel</t>
  </si>
  <si>
    <t>Hypasialor CR</t>
  </si>
  <si>
    <t>Salbutamil SP#1 1 caul 3 xday, Litacid SP#1 1 caul 3 xday, Ibuprofen 400mg CO#30 1 CO 2 xday, IROFOL CO#30 1 CO xday</t>
  </si>
  <si>
    <t>Gellame David</t>
  </si>
  <si>
    <t>Solumay Cotomette</t>
  </si>
  <si>
    <t>Maria Jean</t>
  </si>
  <si>
    <t>Enalafinil CO 10 mg 1 CO xday, HCTZ 25mg 1CO xday, Paracetamol 500mg 1CO 2 xday</t>
  </si>
  <si>
    <t>Lucerne Jean</t>
  </si>
  <si>
    <t>Paracetamol 1 CO xday, MTV 1CO xday, Almacid 1 CO 3 xday</t>
  </si>
  <si>
    <t>Catherine Aube</t>
  </si>
  <si>
    <t>Fer Folate 1 CO xday, MTV CO 1CO xday, Paracetamol CO 1CO 3 xday, Almacid</t>
  </si>
  <si>
    <t>Irma Jeam</t>
  </si>
  <si>
    <t>Salbitris 2.5cc 3 xday, Paracetamol 5cc 3 xday, Litaplex 5cc xday</t>
  </si>
  <si>
    <t>Rolande Dominique</t>
  </si>
  <si>
    <t>Grege</t>
  </si>
  <si>
    <t>David Andnene</t>
  </si>
  <si>
    <t>cephalee CR</t>
  </si>
  <si>
    <t>HCTZ CO#20 1 CO xday, Litacid SP#1 1 caul 3 xday, Paracetamol CO#30 1 CO 3xday, IROFOL CO#30 1 CO xday, MTV CO#30 1 CO xday, Vit C CO#20 1CO 7AM</t>
  </si>
  <si>
    <t>Jemeson David</t>
  </si>
  <si>
    <t>David Venise</t>
  </si>
  <si>
    <t>IROFOL CO#30 1 CO xday, B Complex CO#30 1CO xday, Salsutamol SP#1 1 caul 2 xday, Vit C CO#10 1 CO xday, Paracetamol CO#20 1 CO 2 xday</t>
  </si>
  <si>
    <t>Endremene Jorje</t>
  </si>
  <si>
    <t>HCTZ CO#20 1/2CO xday, Litacid SP#1 1 caul 3 xday, Omeprazol CO#20 1 CO 2xday, DiColofenac Gel#1 Apply 3x day, MTV CO#30 1 COx day, IROFOL CO#30 1 COx day</t>
  </si>
  <si>
    <t>Jurly Sand</t>
  </si>
  <si>
    <t>Salbutamol SP#1 1 caul 2x day, Tilzole SP#1 1 caul 2x day for 3 day, Litaplex SP#1 1 caul 2x day, IROFOL CO#30 1 COx day</t>
  </si>
  <si>
    <t>David Kevens</t>
  </si>
  <si>
    <t>Ketomconazol Shampoo, Ketoconazol Cream #1, Litaplex SP#1 1 caul 2x day, MTV CO#30 1 COx day, Mebendazol CO#60 1 CO 2x day, IROFOL CO#30 1 COx day</t>
  </si>
  <si>
    <t>Jak Telima</t>
  </si>
  <si>
    <t>Almacid CO 1 CO 3x day #20, MTV CO 1 COx day, Paracetamol CO 1 CO 3x day</t>
  </si>
  <si>
    <t>Faimy Telima</t>
  </si>
  <si>
    <t>Mebendazol CO 1 CO 2 x day #3, Paracetamol SP 1 caul 3 x day, Lutaplex SP 5cc x day, Cocofin SP 5cc 3x day</t>
  </si>
  <si>
    <t>Romio Telima</t>
  </si>
  <si>
    <t>Yschnailine Desir</t>
  </si>
  <si>
    <t>Ferous Sulfate 1 CO x day #30, MTV CO 1 Cox day #30, Paracetamol 500mg 3x day #20</t>
  </si>
  <si>
    <t>Effira Jean Baptiste</t>
  </si>
  <si>
    <t>headache, knee pain, chest pain, fever</t>
  </si>
  <si>
    <t>Enalapril 10mg 1COx day #20, APA 81mg 1 COx day, MTV CO 1 COx day, Paracetamol 500mg 1 CO 2x day</t>
  </si>
  <si>
    <t>Toudy Jan</t>
  </si>
  <si>
    <t>stomach pain, headache, chest pain</t>
  </si>
  <si>
    <t>Almacid CO 1 CO 3x day #20, Paracetamol 500mg 1 CO 3x day #20, MTV CO 1 COx day #30</t>
  </si>
  <si>
    <t>Egemnia Midi</t>
  </si>
  <si>
    <t>acid reflux, headache, hot flashes, right knee injured</t>
  </si>
  <si>
    <t>Litacid SP#1 1 caul 3x day, Omeprazol 20mg CO#30 1 CO 2x day, HCTZ CO#30 1 COx day, Hemoval CO#30 1 COx day, Vit C CO#30 1 COx day, Paracetamol CO#20 1 CO 2x day</t>
  </si>
  <si>
    <t>Nicolar Telesne</t>
  </si>
  <si>
    <t>fever, headache, leg pain</t>
  </si>
  <si>
    <t>Diclofenac CO#30 1 CO 2x day, B COmplex CO#30 1 CO 2x day, MTV CO#30 1 COx day, Hemoval CO#30 1 COx day, HCTZ CO#30 1 COv, Enalapril CO#2- 1 COx day, ASA CO#20 1 CO 9AM, Toussito SP#1 1 caul 3x day</t>
  </si>
  <si>
    <t>Mariearce Chapantiez</t>
  </si>
  <si>
    <t>Paracetamol CO#20 1 CO 2x day, IROFOL CO#60 1 COx day, Vit C CO#30 1 CO 9AM, Litacid SP#1 1 caul 3x day, HCTZ CO#10 1/2COx day, Lascovagil #7 1x night, Ciprox CO#20 1 CO 2x day</t>
  </si>
  <si>
    <t>Janeta Dominique</t>
  </si>
  <si>
    <t>fever, cough, headache, eye pain (loss of vision), oblique pain</t>
  </si>
  <si>
    <t>Litacid SP#1 1 caul 3x day, B Complex CO#30 1 CO 2x day, MTV CO#30 1 COx day, HCTZ 50mg #20 1 COx day, Toussitos SP#1 1 caul 3x day, DiClofenac CO#20 1 CO 2x day</t>
  </si>
  <si>
    <t>Domicia Lagene</t>
  </si>
  <si>
    <t>HCTZ 25mg 1 CO 9AM. Paracetamol 500mg 1 CO 3x day, MTV CO 1 COx day</t>
  </si>
  <si>
    <t>Elifete</t>
  </si>
  <si>
    <t>knee pain (swollen right knee)</t>
  </si>
  <si>
    <t>Mebendazol 1 CO 3x day #9, Paracetamol 500mg 1 CO 3x day#20, MTV CO 1COx day, Almacid CO 1CO 3x day #30</t>
  </si>
  <si>
    <t>Andrerume Nerfil</t>
  </si>
  <si>
    <t>blurred vision, pain all over</t>
  </si>
  <si>
    <t>Fer Folate CO 1COx day, Paracetamol 500mg 1CO 3x day #20, MTV CO 1COx day#30</t>
  </si>
  <si>
    <t>Le Jealue Jean</t>
  </si>
  <si>
    <t>diziness, blurred vision, fever, pain in sohulder</t>
  </si>
  <si>
    <t>Comeprazol CO#20 1 COx day, Litacid SP#1 1 caul 3x day, Paracetamol CO#20 1 CO 2x day, MTV CO#30 1 COx day, IROFOL CO#60 1 COx day, Toussitos SP#1 1 caul 3x day, HCTZ CO#30 1 COx day</t>
  </si>
  <si>
    <t>LoriJao Jean</t>
  </si>
  <si>
    <t>heart is beating fast, back pain</t>
  </si>
  <si>
    <t>HCTZ 50mg CO#10 1/2COx day, Enalapril CO#20 1 COx day, Cotrimoxazol 480mg CO#20 1 CO 2x day, Litacid SP#1 1 caul 3x day, IROFOL CO#30 1 COx day, Vit C CO#20 1 COx morning, Paracetamol CO#20 1 CO 2x day</t>
  </si>
  <si>
    <t>Monolonde Jean</t>
  </si>
  <si>
    <t>adema of the stomach, no appetite</t>
  </si>
  <si>
    <t>Tilzole SP#1 1 caul 2x day for 3 days, Cafola SP#1 1 caul 3x day, Litaplex SP#1 1 caul 2x day, Paracetamol SP#1 1 caul 2x day</t>
  </si>
  <si>
    <t>Rithialion Jean</t>
  </si>
  <si>
    <t>adema of the stomach, cold, no appetite</t>
  </si>
  <si>
    <t>Litaplex SP#1 1 caul 2x day</t>
  </si>
  <si>
    <t>Christa Coffy</t>
  </si>
  <si>
    <t>headache, pain in chest, abdominal pain, vaginal infection</t>
  </si>
  <si>
    <t>HCTZ CO#20 1/2 CO x day, Metronidazol 500mg CO#42 1 CO 3x day, Ciprox 500mg CO#20 1 CO 2x day, IROFOL CO#60 1 COx day, MTV CO#60 1 COx day, Lascovagil #7 1x night</t>
  </si>
  <si>
    <t>DaWensky Jean</t>
  </si>
  <si>
    <t>edema of stomach, headache</t>
  </si>
  <si>
    <t>Amox + Clavinaliz SP#1 1 caul 2x day, Coscopin SP#1 1 caul 2x day, Til Vit SP#1 1 caul x day, Tilzole SP#1 1 caul 2x day for 3 days, Fer Up SP#1 1 caul 2x day, C Plus SP#1 1 caul 9AM</t>
  </si>
  <si>
    <t>Aliana Jinbobtiste</t>
  </si>
  <si>
    <t>headache no appetite</t>
  </si>
  <si>
    <t>HCTZ CO#30 1 COx day, DiClofenac CO#30 1 CO 2x day, B COmplex CO#30 1 CO 2x day, IROFOL CO#30 1 COx day, Aspirin CO#20 1 CO 9AM</t>
  </si>
  <si>
    <t>Ange Bertha Jean</t>
  </si>
  <si>
    <t>edema of stomach, no appetite, anemic</t>
  </si>
  <si>
    <t>Fer Up SP#1 1 caul 2x day, Litaplex SP#1 1 caul 9AM, Paracetamol SP#1 1 caul 2x day</t>
  </si>
  <si>
    <t>Dreumercie Henry</t>
  </si>
  <si>
    <t>headache, respiration, knee, wrist, abdominal</t>
  </si>
  <si>
    <t>Enalapril 10mg 1 COx day #30, Paracetamol CO 1 CO 3x day #20, MTVCO 1COx day, ASA 1 CO 2x AM</t>
  </si>
  <si>
    <t>Franita Santibier</t>
  </si>
  <si>
    <t>mouth, right shoulder, lower back, lower left abdominal</t>
  </si>
  <si>
    <t>Snalapril 10mg 1COx day #20, Paracetamol 500mg 1CO 3x day #20, MTV CO 1COx day #30, Almacid CO 1COx day</t>
  </si>
  <si>
    <t>Nawenz Lacquez</t>
  </si>
  <si>
    <t>cough, respiration</t>
  </si>
  <si>
    <t>Tilzole 5cc 2x day for 3 days, Til Vit 5cc x day</t>
  </si>
  <si>
    <t>Rose Marie Bosante</t>
  </si>
  <si>
    <t>no appetite, cramping in chest, respiration / cough (throat), back pain, trouble sleeping</t>
  </si>
  <si>
    <t>Zunofol CO 1CO 2x day #60, Vit C CO 1 COx day #1, Litacid Gel SP 1 caul 3x day, Paracetamol 500mg 1CO 3x day</t>
  </si>
  <si>
    <t>Juisia Thelisme</t>
  </si>
  <si>
    <t>fever, seizures</t>
  </si>
  <si>
    <t>Fer up SP 5cc 2x AM, Til Vit SP 5cc 2x AM, Mecsendazol 100mg, 1CO 2x day #6, Ibuprofen SP 5cc 3x day</t>
  </si>
  <si>
    <t>Thorma Kaitael</t>
  </si>
  <si>
    <t>headache, back pain, anus pain, cold</t>
  </si>
  <si>
    <t>Paracetamol 500mg 1CO 3x day, Enalapril 10mg 1 COx day, HCTZ 35mg 1 COx day, MTV CO 1 COx day</t>
  </si>
  <si>
    <t>Eramene Jean</t>
  </si>
  <si>
    <t>headache, knee pain, back pain, vision issues</t>
  </si>
  <si>
    <t>Salbutamol SP#1 1 caul 3x day, IROFOL CO#30 1 COx day, MTV CO#30 1 COx day, HCTZ 50mg CO#20 1/2CO 9AM, Vit C CO#20 1CO 9AM</t>
  </si>
  <si>
    <t>St Amene Michel</t>
  </si>
  <si>
    <t>headache, fever, respiration</t>
  </si>
  <si>
    <t>HCTZ 50mg CO#30 1 COx day, Baby Aspirin CO#20 1 CO AM, Litacid SP#1 1 caul 3x day, DiClofenac CO#20 1 CO 3x day, B Complex CO#30 1 CO 2x day</t>
  </si>
  <si>
    <t>fever</t>
  </si>
  <si>
    <t>Tilzol SP#1 1 caul 2x day for 3 days, Litaplex SP#1 1 caul 2x day, Paracetamol SP#1 1 caul 3x day, Amox + Clavinal SP#1 1 caul 3x day</t>
  </si>
  <si>
    <t>Rose Morianda St Juste</t>
  </si>
  <si>
    <t>trouble sleeping, worms</t>
  </si>
  <si>
    <t>Amox + Clavin SP#1 1 caul 3x day, Coscopin SP#1 1 caul 3x day, Litaplex SP#1 1 caul 2x day, Fer Up SP#1 1 caul 2x day, C PLus SP#1 1 caul 2x day, Tilzole SP#1 1 caul 2x day for 3 days.</t>
  </si>
  <si>
    <t>PieuLissa Jean</t>
  </si>
  <si>
    <t>burn on both feet since 2 weeks old</t>
  </si>
  <si>
    <t>Nickenson Michel</t>
  </si>
  <si>
    <t>scab on both legs and arms and bottom, distended stomach</t>
  </si>
  <si>
    <t>Hudal #1 Apply 2x day, Ketoconazol CO#60 1 CO 2x day, Til Vit SP#1 1 caul 2x day, Coscopin SP#1 1 caul 3x day, Ketoconazole Cream #1 Apply 2x day</t>
  </si>
  <si>
    <t>Jolineda St. Juste</t>
  </si>
  <si>
    <t>distended stomach, fever</t>
  </si>
  <si>
    <t>Paracetamol SP#1 caul 3x day, Trilzole SP#1 1 caul 2x day for 3 days, Tril Vit SP#1 1 caul x day, Cafola SP#1 1 caul 3x day, IROFOL CO#30 1 COx day</t>
  </si>
  <si>
    <t>Marie Marthe Jn Charles</t>
  </si>
  <si>
    <t>headache, neck pain, vision issues</t>
  </si>
  <si>
    <t>Enalapril 10mg 1 COx day, Paracetamol 500mg 1 CO 3x day, MTV 1COx day, Fer Folate 1COx day</t>
  </si>
  <si>
    <t>Mithshitley Jean</t>
  </si>
  <si>
    <t>cold, no appetite, trouble sleeping</t>
  </si>
  <si>
    <t>Coscopin SP 2.5cc 3x day, Til Vit SP 2.5cc x day, Paracetamol SP 5cc 3x day</t>
  </si>
  <si>
    <t>Angelo Jr. Baptiste</t>
  </si>
  <si>
    <t>cold/fever, stomach ache / edema</t>
  </si>
  <si>
    <t>Mebendazol 100mg 1CO 2x day for 3 days #6, Ibuprofen SP 5cc 3x day, Coscopin SP 5cc 2x day</t>
  </si>
  <si>
    <t>Noufemme Jn Charles</t>
  </si>
  <si>
    <t>headache, left shoulder, lower back, right abdominal pain, both decay</t>
  </si>
  <si>
    <t>Enalapril 10mg 1COx day, Paracetamol 500mg 1C) 3x day, Fer Folate 1COx day #30, MTV CO#30 1COx day</t>
  </si>
  <si>
    <t>Nicole</t>
  </si>
  <si>
    <t>edema of the stomach, worms and fever, orange hair</t>
  </si>
  <si>
    <t>Tilzole SP 5cc 2x day for 3 days, Paracetamol SP 5cc 3x day, Lutaplex SP 5cc x day, Coscopin 2.5cc 3x day</t>
  </si>
  <si>
    <t>Mitta</t>
  </si>
  <si>
    <t>bites on the arms, distended stomach, fever</t>
  </si>
  <si>
    <t>Paracetamol SP 5cc 3x day, Lutaplex SP 5cc x day, Coscopin SP 2.5cc 3x day, Hudai Apply 2x day</t>
  </si>
  <si>
    <t>Jean Charles Karlo</t>
  </si>
  <si>
    <t>lower back pain, peripheral vision lapses</t>
  </si>
  <si>
    <t>HCTZ 50mg #20 1/2CO x day, Paracetamol CO#10 1 CO 2x day, Litacid SP#1 1 caul 2x day, MTV CO#30 1 COx day</t>
  </si>
  <si>
    <t>dental pain, lower left molars</t>
  </si>
  <si>
    <t>Ibuprofen 400mg CO#20 1CO 2x day, MTV CO#30 1COx day, IROFOL CO#30 1COx day, Vit C CO#10 1CO x 9AM</t>
  </si>
  <si>
    <t>Titanisse Montello</t>
  </si>
  <si>
    <t>fever, no appetite, diziness, cough</t>
  </si>
  <si>
    <t>Pierre Rina</t>
  </si>
  <si>
    <t>fever, cough, edema of the stomach</t>
  </si>
  <si>
    <t>Tousticol SP 5cc 3x day, Lutaplex SP 5cc x day, Mebendazol 1CO 2x day</t>
  </si>
  <si>
    <t>Jan Camicia</t>
  </si>
  <si>
    <t>HCTZ CO#30 1COx day, Comemprazol CO#20 1CO 2x day, Litacid SP#1 1 caul 3x day, B COmplex CO#30 1COx day, Hemoval CO#30 1COx day, MTV CO#30 1COx day</t>
  </si>
  <si>
    <t>Thamis Louis</t>
  </si>
  <si>
    <t>edema of the stomach, cough, runny nose, patch of missing hair</t>
  </si>
  <si>
    <t>Amox + Clavin SP#1 1 caul 3x day, Salbutis SP#1 1 caul 3x day, Tilzole SP#1 1 caul 2x day for 3 days, Fer Up SP#1 1 caul 2x day, Lutaplex SP#1 1 caul 2x day</t>
  </si>
  <si>
    <t>Asine Lewane</t>
  </si>
  <si>
    <t>shoulder pain, knee pain, chest pain</t>
  </si>
  <si>
    <t>Enalapril 10mg 1COx day, Almacid 1COx day, Paracetamol 500mg 1CO 3x day, MTV 1COx day</t>
  </si>
  <si>
    <t>Asine Dumy</t>
  </si>
  <si>
    <t>shoulder pain, jaw pain, headache, stomach ache</t>
  </si>
  <si>
    <t>MTV 1COx day #30, Paracetamol 1CO 3x day, Almacid 1CO 3x day</t>
  </si>
  <si>
    <t>Elinge Felogene</t>
  </si>
  <si>
    <t>Jolive Felogene</t>
  </si>
  <si>
    <t>Paracetamol SP 1 caul 3x day, Til Vit SP 1 caul x day, Salbitus SP 5cc x day</t>
  </si>
  <si>
    <t>Danuelo Felogene</t>
  </si>
  <si>
    <t>Leanque Felogene</t>
  </si>
  <si>
    <t>Ralmonde Feligene</t>
  </si>
  <si>
    <t>Fer Folate, Vit C, Ciprox</t>
  </si>
  <si>
    <t>Olive Felogene</t>
  </si>
  <si>
    <t>Salbritus 2.5cc 3x day, Lutaplez 5cc x day, Paracetamol SP 5cc 3x day</t>
  </si>
  <si>
    <t>Wilney Felogene</t>
  </si>
  <si>
    <t>Ibuprofen 400mg 1CO 3x day, B Complex 1CO 2x day</t>
  </si>
  <si>
    <t>Louis Inuit</t>
  </si>
  <si>
    <t>Teplite</t>
  </si>
  <si>
    <t>Fer Folate, MTV, Paracetamol</t>
  </si>
  <si>
    <t>Juelemos</t>
  </si>
  <si>
    <t>Paracetamol SP 5cc 3x day, Lutaplex 5cc 3x day, Salbutis 5cc 3x day</t>
  </si>
  <si>
    <t>Amita</t>
  </si>
  <si>
    <t>Enalapril / ASA / HCTZ / Paracetamol / MTV</t>
  </si>
  <si>
    <t>AF</t>
  </si>
  <si>
    <t>Frisne</t>
  </si>
  <si>
    <t>Metronidazol 1CO 2x day #20, Paracetamol 1/2CO 3x day, MTV 1COx day</t>
  </si>
  <si>
    <t>Guelieres</t>
  </si>
  <si>
    <t>Wilder</t>
  </si>
  <si>
    <t>Metronidazol, Paracetamol, MTV</t>
  </si>
  <si>
    <t>Stomach ache, dizziness</t>
  </si>
  <si>
    <t>Chaimagne St Juste</t>
  </si>
  <si>
    <t>Toothache, weight loss, stomach ache</t>
  </si>
  <si>
    <t>Sover St Juste</t>
  </si>
  <si>
    <t>Stomach ache, cough and fever</t>
  </si>
  <si>
    <t>Stomach ache, parasites (distented stomach)</t>
  </si>
  <si>
    <t>Salbutus Sp #1 1 co 3/day, Amox +clavulanate sp #1 1 co 3/day, B complex 1 co #2 1 co/day, Paracetamol Co #10 1 co/day</t>
  </si>
  <si>
    <t>Miguelson St Juste</t>
  </si>
  <si>
    <t>Asthmatic, cold, fever, distented stomach</t>
  </si>
  <si>
    <t>Fer sp #1 1 co 2/day, Amox +clavulanate #1 co 3/day, MTV co #20 1 co/day, Paracetamol co #10 1 co 2/day</t>
  </si>
  <si>
    <t>Lina Henry</t>
  </si>
  <si>
    <t>Dizziness, cough, headache, acid reflux</t>
  </si>
  <si>
    <t>HTCZ 1 co #20 1 co/day, enalapril #10 1 co/day, Litacid Sp #1 1 Co 1/day, MTV co #30 1 co/day, Turessitus? sp #1 co/day</t>
  </si>
  <si>
    <t>Guerier St Juste</t>
  </si>
  <si>
    <t>Dizziness and reflux, and vomits</t>
  </si>
  <si>
    <t>Pilorid co #30 1 co 2 /day, Irofol co #60 1 co 2/day, Vit C co #30 1 co/day, MTV co #20 1 co/day, Paracetamol 1 co 2/day</t>
  </si>
  <si>
    <t>Kevins St Juste</t>
  </si>
  <si>
    <t>Stomach pain, toothache</t>
  </si>
  <si>
    <t>Cafola sp #1 1 co 3/day, Amox +clavulanate sp #1 1 co 3/day, Fer sp #1 1 co/day, Albendazol co #1 stat</t>
  </si>
  <si>
    <t>Mebendazole co #6 1 co 2/day, Irofol co #30 1 co/day, Vit C co #20 1 co/day, Paracetamol Co #20 1 co 2/day</t>
  </si>
  <si>
    <t>Iomene Jean</t>
  </si>
  <si>
    <t>Upper gastric pain, back pain, pain when touch stomach, generalized</t>
  </si>
  <si>
    <t>Enalapril 10 mg 1 co/day, HCTZ 25 mg 1 co/day, Almacid 1 co 3/day, MTV 1 co 3/day, Paracetamol 500 mg 1 co 3/day</t>
  </si>
  <si>
    <t>Je Berlan</t>
  </si>
  <si>
    <t>Abdominal pain, generalized</t>
  </si>
  <si>
    <t>MTV 1 co /day, Mebendazole 100 mg 1 co 2/day, Paracetamol 1/2 co/day</t>
  </si>
  <si>
    <t>Keny</t>
  </si>
  <si>
    <t>Henria, stomach pain</t>
  </si>
  <si>
    <t>Mebendazole 1 co 2/day, MTV 1 co/day, Paracetamol 1/2 co 3/day</t>
  </si>
  <si>
    <t>Odener</t>
  </si>
  <si>
    <t>No pain, cold, distended stomach</t>
  </si>
  <si>
    <t>Mebendazole sp tilzol BID 3/day, Tilvit sp 5cc day, Coscofin sp 5cc 3/day</t>
  </si>
  <si>
    <t>1*</t>
  </si>
  <si>
    <t>Lissage Jean</t>
  </si>
  <si>
    <t>Wounded/infected right foot</t>
  </si>
  <si>
    <t>Cloxacillin 1 co 3 F/j day #20, Mebendazole 1 co 2 F/j #20, Vit C co 1 co F/j, Paracetamol 500 mg co 3 F/j</t>
  </si>
  <si>
    <t>Jean Baptiste</t>
  </si>
  <si>
    <t>Headache, stomach ache</t>
  </si>
  <si>
    <t>Fer Folate 1 co/day, MTV co 1 co/day, Paracetamol co 1 co 3/day</t>
  </si>
  <si>
    <t>Manita</t>
  </si>
  <si>
    <t>Heartburn, headache</t>
  </si>
  <si>
    <t>Atenolol 50 mg 1/2 co 2/AM, HETZ 25 mg 1/2 co 2/AM, Antacid 1co/day, MTV 1 co/day, Paracetamol, 1 co/day</t>
  </si>
  <si>
    <t>Doming Milanda</t>
  </si>
  <si>
    <t>Fever</t>
  </si>
  <si>
    <t>Paracetamol 1/2 Co 3/day, Mebedazole 100mg 1 co 2/day #6, Talbitus 5 cc 3/day, Lataplex 5cc/day</t>
  </si>
  <si>
    <t>Knee pain</t>
  </si>
  <si>
    <t>HTCZ co#20 1co/day, Atenolol co#10 1 co/day, Diclofenac co#39 1co/day, B-complex #60 1 co/day, MTV #30 1co/day</t>
  </si>
  <si>
    <t>Itaniese Alexis</t>
  </si>
  <si>
    <t>No appetite, knee pain</t>
  </si>
  <si>
    <t>HTCZ co #20 1co/day, Atenolol #10 1co/ 5AM, MTV #30 1co/day, Fer sp #1 1 co 2/day, Vit C co #20 1co/day, Paracetamol co#30 1 co 2/day</t>
  </si>
  <si>
    <t>Jean frisne</t>
  </si>
  <si>
    <t>Abdominal pain</t>
  </si>
  <si>
    <t>Mebendazole co#6 1 co 2/day 3 M, Fer up sp #1 1 co 2/day, B-complex co #20 1 co/day, Paracetamol #20 1 co/day</t>
  </si>
  <si>
    <t>Italia Jean Louis</t>
  </si>
  <si>
    <t>Cough, fever</t>
  </si>
  <si>
    <t>Fer Folate 1 co 2/AM, Antacid 1 co 3/day, Paracetamol 1 co 3/day, MTV 1 co/day</t>
  </si>
  <si>
    <t>Felisa</t>
  </si>
  <si>
    <t>Blind, headache, back pain</t>
  </si>
  <si>
    <t>Liforad? sp #1 1co 3/day, Diclofenac co #30 1 co 2/day, B-complex co#60 1 co/day, Tiluit sp #1 2/day, Irofol Co #60 1 co/day, Vit C #30 1/day</t>
  </si>
  <si>
    <t>Ilrique St Juste</t>
  </si>
  <si>
    <t>Worms, fatigue, tinea</t>
  </si>
  <si>
    <t>Albendazol #1, Ketoconazol, Paracetamol 1/2 co 3/day, Til Vit (sp) 1co/day</t>
  </si>
  <si>
    <t>Iisiane Louis</t>
  </si>
  <si>
    <t>Broken wrist, back pain</t>
  </si>
  <si>
    <t>Cuprox? 1 co 2F/j #20, Mebendazole, Antaciol/MTV/Paractemol</t>
  </si>
  <si>
    <t>Emaniel Cheri</t>
  </si>
  <si>
    <t>Lightheaded, fatigued, occasional blackouts, eyes water</t>
  </si>
  <si>
    <t>Fer (co) 1 co, MTV (c0) 1 co, Paracetamol/almacid</t>
  </si>
  <si>
    <t>Kolo Jean Bap</t>
  </si>
  <si>
    <t>Trouble seeing from left eye, entire left side numb</t>
  </si>
  <si>
    <t>HCTZ 50 mg 1co/ ASA 1 co, MTV (co), MTV (co) 1 co, Paracetamol</t>
  </si>
  <si>
    <t>Jesne Doming</t>
  </si>
  <si>
    <t>Coughing causes chest pain, headache(5days)</t>
  </si>
  <si>
    <t>Cuprox?, Mebendazole, Mtv/Almacid, Paracetamol</t>
  </si>
  <si>
    <t>Difficulty bending right leg, headache, hypogastric pain</t>
  </si>
  <si>
    <t>Cuprox? (co) 1co F/j, Mebendazole 1 co 3 F/j, Paracetamol 1 co 3 F/j, MTV, Antacid</t>
  </si>
  <si>
    <t>Mikand Micheal</t>
  </si>
  <si>
    <t>Stomach pain, fever, asthma</t>
  </si>
  <si>
    <t>Albendozol #1, Paracetamol 1/2 co 3J/j, Solbutus (sup) 5cc 3 F/j, Vit C</t>
  </si>
  <si>
    <t>Emahiel St Juste</t>
  </si>
  <si>
    <t>Cough. runny nose, headache, eye and stomach ache, itchy skin, back pain</t>
  </si>
  <si>
    <t>Paracetamol, Mtv/Hctz, Antacid, aprox/ Metrodozel/ solbutus?</t>
  </si>
  <si>
    <t>Inera Metiz</t>
  </si>
  <si>
    <t>back pain radiates through legs. heartburn, acid reflux</t>
  </si>
  <si>
    <t>Paracetamol 1 co 3F/j, MTV co 1 co ch/j, Antacid 1co 3 F/j, Cuprox? 1 co 2 F/j</t>
  </si>
  <si>
    <t>Nissan louis</t>
  </si>
  <si>
    <t>Toussis? vision</t>
  </si>
  <si>
    <t>Irofol Co #60 /jr, Til Vit sp #1 28/jr, Vit E co #20 1 co/jr, Tousitos sp #1 2f/jr, Vit C co #30 1 co/jr, Paracetamol co #10 1 co 3/jr</t>
  </si>
  <si>
    <t>Robenson</t>
  </si>
  <si>
    <t>Headache, abdominal pain, edema</t>
  </si>
  <si>
    <t>Mebendazol co #6 1 co f/jr, fer up sp #1 1co 2f/jr, Vit C #20 1 co/jr, Paracetamol co #20 1 co 2 f/j</t>
  </si>
  <si>
    <t>Jean Paul Louis</t>
  </si>
  <si>
    <t>Headache, abdominal pain</t>
  </si>
  <si>
    <t>Herland Louis</t>
  </si>
  <si>
    <t>Paracetamol co #20 1 co 2 f/jr, Mebendazol co #6 1 co 2/jr, fer up sp #1 1 co 2 f/jr, B complex co #20 1 co/jr</t>
  </si>
  <si>
    <t>Tinea capitus, stomach ache</t>
  </si>
  <si>
    <t>Albendazol #1, Ketoconazol #1, Keto co #30, Fer up sp #1 co 2 f/j, Paracetamol co #20 1 co 3f/j</t>
  </si>
  <si>
    <t>Vladimi</t>
  </si>
  <si>
    <t>stomache ache</t>
  </si>
  <si>
    <t>Mebendazol co #6 1 co 2 f/j, Paracetamol co #10 1 co 2 f/j, Irofol co #20 1 co/jr</t>
  </si>
  <si>
    <t>Betima</t>
  </si>
  <si>
    <t>Cough, stomach aches</t>
  </si>
  <si>
    <t>Paracetamol sp #1 2 f/j, Catola Sp #1 3f/j, amox+Clarinalate #1 3f/j, Fer up sp #1 /jr</t>
  </si>
  <si>
    <t>Dionkeri</t>
  </si>
  <si>
    <t>Fever, cold</t>
  </si>
  <si>
    <t>Lita ples sp #1 f/jr</t>
  </si>
  <si>
    <t>Avrina</t>
  </si>
  <si>
    <t>Headache, back pain, stomach ache, vision issues</t>
  </si>
  <si>
    <t>HCTZ co #30 1 co/jr, Atenolol co #20 1 co/jr, Litacid sp #1 2 f/j, MTV #30 1 co/jr, Dicloszena co #20 1 co /jr</t>
  </si>
  <si>
    <t>Delia</t>
  </si>
  <si>
    <t>Litacid sp #1 2f/j, M-dopa co #20 1 co/jr, MTV co #60 1 co /jr, Paracetamol co #30 1 co 2f/jr</t>
  </si>
  <si>
    <t>Melise</t>
  </si>
  <si>
    <t>Heache, fever, stomach ache</t>
  </si>
  <si>
    <t>Mebendazol co#6 2f/jr, Paracetamol co #20 1 co 2f/jr, Ironfol co #301 co/jr, Vit C #20 1 co/jr, Vit E co #20 1 co/jr</t>
  </si>
  <si>
    <t>Magor</t>
  </si>
  <si>
    <t>Claimed to have worms, fever, knee</t>
  </si>
  <si>
    <t>paracetamol co #30 1 co 2f/jr, Fer up sp #1 2 2f/j, Vit C co #20 1 co/jr, B complex co #30/jr, Albendazol co #1 1 co stat</t>
  </si>
  <si>
    <t>Augustin Pierre</t>
  </si>
  <si>
    <t>Acid reflux, poor vision, leg cramps, back pain</t>
  </si>
  <si>
    <t>Antaciol, paracetamol, B-complex, urofol</t>
  </si>
  <si>
    <t>Suzana Pierre</t>
  </si>
  <si>
    <t>Toothaches, knee pain, back pain</t>
  </si>
  <si>
    <t>urofol, antacid, B-complex, Paracetamol</t>
  </si>
  <si>
    <t>Rozene</t>
  </si>
  <si>
    <t>Maltet, stomach pain</t>
  </si>
  <si>
    <t>Elisia Jean</t>
  </si>
  <si>
    <t>Anemie/urofol, B-complex, Paracetamol, B-complex</t>
  </si>
  <si>
    <t>Robelth Jean</t>
  </si>
  <si>
    <t>Paracetamol 1 co 3 f/j, urofol, antaciol, B-complex</t>
  </si>
  <si>
    <t>Alianse Obe</t>
  </si>
  <si>
    <t>Abdominal pain, upper back/shoulder pain that radiates to neck, lower back pain, poor vision</t>
  </si>
  <si>
    <t>Antacid 1 co 3f/j, B-complex, Paracetamol ,cuprox</t>
  </si>
  <si>
    <t>Judeline Jean</t>
  </si>
  <si>
    <t>Headache, abdominal pain, nasal/souf</t>
  </si>
  <si>
    <t>Ironfol co #30 1 co/jr, Vit C #20 1 co/jr, Mebendazol co #6 1 co/jr, Paracetamol co#21 1 co 3f/jr, MTV co #30 1 co/jr</t>
  </si>
  <si>
    <t>Androse Henry</t>
  </si>
  <si>
    <t>Headache, stomach ache, Left shoulder problems, fever</t>
  </si>
  <si>
    <t>Lit acid SP #1 co 3j/jr, Paracetamol co#21 1 co 3/jr, Coprox Co #10 1 co 28/jr, Irofol Co#30 1 co/jr</t>
  </si>
  <si>
    <t>Juliane David</t>
  </si>
  <si>
    <t>Calms whole body is sore/aches</t>
  </si>
  <si>
    <t>HCTZ co#20 1co/jr, L-DOPA #10 1 co/jr, Litacid sp #1 co/ jr, MTV co #30 1 co/jr, Diclofernac co #20 1 co 2f/jr</t>
  </si>
  <si>
    <t>Juna Obe</t>
  </si>
  <si>
    <t>Shoulder and back pain</t>
  </si>
  <si>
    <t>Diclofena co #30 1 co 2f/jr, MTV co #30 1 co/jr, Aternolol 6 #10 1 co/jr, Ranitidine co #20 1 co/jr</t>
  </si>
  <si>
    <t>Ofancia Michel</t>
  </si>
  <si>
    <t>Acid reflux, poor vision, dental pain</t>
  </si>
  <si>
    <t>HCTZ co #20 1co/jr, Atenolol co #30 1co/jr, Litacid sp #1 co 3f/jr, Diclofenac co #30 1 co 2f/jr, MTV co #30 1co/jr</t>
  </si>
  <si>
    <t>Dapnka David</t>
  </si>
  <si>
    <t>Mebendazol co #6 1 co 2f/jr, Fer up sp #1 co 2f/j, Paracetamol co#10 1 co 2 f/jr, B complex co #20 co 2f/jr</t>
  </si>
  <si>
    <t>Meraline midi</t>
  </si>
  <si>
    <t>Headache, dental pain, sinuses, vaginal infection/fever</t>
  </si>
  <si>
    <t>Mebendazol co#6 1 co 2f/j, Fer up sp #1 1co 2f/j, Paracetamol co #10 1 co 2f/j, B complex co #20 1 co 2f/j</t>
  </si>
  <si>
    <t>Rosair</t>
  </si>
  <si>
    <t>Chest pain, back pain, vision problems</t>
  </si>
  <si>
    <t>Urofol, MTV paracetamol</t>
  </si>
  <si>
    <t>Jusmene</t>
  </si>
  <si>
    <t>Dizziness, weakness</t>
  </si>
  <si>
    <t>Amox 500mg 1 co 3 F/j #20, Metronome 1 co q/sir, Antacid/MTV/urofol</t>
  </si>
  <si>
    <t>Jean Viena</t>
  </si>
  <si>
    <t>Cough, abdominal pain</t>
  </si>
  <si>
    <t>Mecane</t>
  </si>
  <si>
    <t>Dizziness, stomach ache</t>
  </si>
  <si>
    <t>MTV co #60 1co f/jr, Paracetamol 1 co 3Fj, Urofol 1 co F/j #60, Amox, Metronome</t>
  </si>
  <si>
    <t>Sautana Jean</t>
  </si>
  <si>
    <t>MTV, Paracetamol, Antacid, urofol</t>
  </si>
  <si>
    <t>Christena Jean Jacqueo</t>
  </si>
  <si>
    <t>Headache, hip pain, stomach ache</t>
  </si>
  <si>
    <t>MTV 1 co f/jr, Paracetamol, Antacid, urofol</t>
  </si>
  <si>
    <t>Merillen Henry</t>
  </si>
  <si>
    <t>heavy eyes, ears hurt (barely hear), itch everywhere</t>
  </si>
  <si>
    <t>MTV 50 mg 1/2 co ch/jr, Antacid, Amox</t>
  </si>
  <si>
    <t>Joane Jean</t>
  </si>
  <si>
    <t>Headache, toothache</t>
  </si>
  <si>
    <t>Albendazole #1, Paracetamol, urofol</t>
  </si>
  <si>
    <t>Anie</t>
  </si>
  <si>
    <t>Cough</t>
  </si>
  <si>
    <t>Antacid, unofol, Paracetamol, Cuprox</t>
  </si>
  <si>
    <t>Rosine</t>
  </si>
  <si>
    <t>Vaginal infection, dizziness</t>
  </si>
  <si>
    <t>Metronidazole, Cuprox, urofol</t>
  </si>
  <si>
    <t>Menacha</t>
  </si>
  <si>
    <t>Stomach ache</t>
  </si>
  <si>
    <t>Jeffrica</t>
  </si>
  <si>
    <t>N/a</t>
  </si>
  <si>
    <t>Eloud Pierre</t>
  </si>
  <si>
    <t>Headache, fever, sinuses</t>
  </si>
  <si>
    <t>Bathelmi Tilolo</t>
  </si>
  <si>
    <t>Headache, abdominal pain bottom left side</t>
  </si>
  <si>
    <t>Mebendazole co #6 1 co 2f/j, Iro fol co #30 1 co/jr, MTV co #20 1 co/j, Vit C sp #1/jr</t>
  </si>
  <si>
    <t>Erikson Henry</t>
  </si>
  <si>
    <t>Headache, complains of rapid heartbeat, chest pain, back pain, weakness</t>
  </si>
  <si>
    <t>Antacid, B-complex, Paracetamol</t>
  </si>
  <si>
    <t>Olando Henry</t>
  </si>
  <si>
    <t>B-complex, Paracetamol, Alberdazol</t>
  </si>
  <si>
    <t>Sivenson</t>
  </si>
  <si>
    <t>Albendazol #1, Paracetamol 1/2 co 1f/j, Per up 5 cc ch/j</t>
  </si>
  <si>
    <t>Juliana Henry</t>
  </si>
  <si>
    <t>Headache, chest pain, stomach pain, back pain</t>
  </si>
  <si>
    <t>Urofol, B-complex, Paracetamol</t>
  </si>
  <si>
    <t>Naika Henry</t>
  </si>
  <si>
    <t>Albendazol #1, B-complex 1 co ch/j, Paracetamol 1/2 co 3 F/j</t>
  </si>
  <si>
    <t>Sivilia</t>
  </si>
  <si>
    <t>Headache, pain in knees, heartburn</t>
  </si>
  <si>
    <t>HCTZ co #20 1 Co/jr, Diclofena co #30 1 co 2x f/j, B-complex co #60 1 co 2f/j, Atenolol co #30 1 co/jr, ASA Co #10 1 co/jr</t>
  </si>
  <si>
    <t>Ithany Jn Baptiste</t>
  </si>
  <si>
    <t>Headache, leg pain, blurred vision</t>
  </si>
  <si>
    <t>Atenolol co #30 1 co/jr, HCTZ Co #20 1 co/jr, Diclofena co #30 1 co 2f/jr, B-complex (MTV) #30 1 co/jr, ASA co #10 1 co/jr</t>
  </si>
  <si>
    <t>Charita Jn Baptiste</t>
  </si>
  <si>
    <t>Vision, knee pain, vaginal infection</t>
  </si>
  <si>
    <t>Metronidazole co #21 1 co 3f/j, Amox 500 mg co #30 1 co, MTV co #30 1 co/jr, IB 400 mg co #21 1co 3f/j, Vit C #10 1 co/jr</t>
  </si>
  <si>
    <t>Emaniel St viliance</t>
  </si>
  <si>
    <t>Chest pain</t>
  </si>
  <si>
    <t>Toussitos sp #1 1 co 3f/jr, Atenolol #30 1 co/jr, HCTZ co #20 1 co/jr, Litacid sp #1 1 co 3/jr, Paracetamol #21 1 co f/j</t>
  </si>
  <si>
    <t>Clemene St viliena</t>
  </si>
  <si>
    <t>Headache, sinuses, ear pain</t>
  </si>
  <si>
    <t>Cotrimox 480 mg Co #20 1co f/jr, Amox 500 mg co #30 1 co 3f/j, Iro Fol co #30 1 co 2f/j, MTV co #30 1 co/jr, Vit C co #20 1 co/jr, IB 400 mg co #20 1 co 2f/j</t>
  </si>
  <si>
    <t>Jonete Samedi</t>
  </si>
  <si>
    <t>Acid reful</t>
  </si>
  <si>
    <t>Fer up #1 co 2f/jr, Almacid co #30 1 co 2f/j, MTV co #30 1 co/jr, Paracetamol co #20 1 co f/j</t>
  </si>
  <si>
    <t>Natacia St villience</t>
  </si>
  <si>
    <t>Vaginal infection, headache</t>
  </si>
  <si>
    <t>Metronidazol co #20 1 co 2f/jr, Amox 500 mg co #30 1 co 3f/jr, Iro Fol co #30 1 co f/j, B-complex co #30 1 co/jr, Vit C co #20 1 co/jr</t>
  </si>
  <si>
    <t>Meriso Louis</t>
  </si>
  <si>
    <t>Eyes, stomache, back all painful</t>
  </si>
  <si>
    <t>Atenolol co #30 1 co/jr, HCTZ co #20 1 co/jr, Litacid sp #11 3f/j, Paracetamol co #30 1 co 2f/j, B-complex co #30 1 co/jr</t>
  </si>
  <si>
    <t>Lorette Louis</t>
  </si>
  <si>
    <t>Headaches, stomach pains, back pain</t>
  </si>
  <si>
    <t>HCTZ co #20 1 co/jr, Ramitidine 150 mg co #30/jr, Dicloferac co #30 1 co 2j/f, MTV co #30 1 co/jr, Iro Fol Co #30 1 co/jr</t>
  </si>
  <si>
    <t>Har yenny zie</t>
  </si>
  <si>
    <t>Iro fol co #60 1 co 2f/jr, Vit C co #30 1 co/jr, IB 400 mg #20 1 co 2f/j, B-complex co #30 1 co 2f/jr</t>
  </si>
  <si>
    <t>Kerby Valeus</t>
  </si>
  <si>
    <t>Stomach pains</t>
  </si>
  <si>
    <t>Mebendazol co #6 1 co 2f/j, Fer-up sp #1 2 f/jr</t>
  </si>
  <si>
    <t>Anette Pierre</t>
  </si>
  <si>
    <t>Thigh acne, headaches, stomach aches, back pain</t>
  </si>
  <si>
    <t>Atenolol co #30 1co/jr, HCTZ co #10 1/2 co/jr, Ramitidine co #30 1 co/jr, MTV #30 1 co/jr</t>
  </si>
  <si>
    <t>Soleill Louis</t>
  </si>
  <si>
    <t>headaches, back pains, stomach aches</t>
  </si>
  <si>
    <t>Litacid sp #1 3f/j, Paracetamol co #30 1 co 3f/jr, MTV co #30 1 co/jr, Atenolol co #30 1 co/jr, HCTZ #10 1/2/jr</t>
  </si>
  <si>
    <t>Headaches, stomach aches, toothaches, heartburn, and heart problems</t>
  </si>
  <si>
    <t>Litacid sp #1 1 co 3f/j, Paracetamol co #30 1 co 3f/j, VItc C co #20 1 co/jr, Iro fol Co #30 1 co/jr, Mebendazol co #6 1 co 2f/j, C-complex co #20 1co f/j</t>
  </si>
  <si>
    <t>Kolo Jn Baptiste</t>
  </si>
  <si>
    <t>Headache, fever, knee pain, chest pain</t>
  </si>
  <si>
    <t>Albendazol #1, Paracetamol 1 co f/j, B-complex 1 co ch/j, Solbamol</t>
  </si>
  <si>
    <t>Maliane Asine</t>
  </si>
  <si>
    <t>Headache, chest pain, leg pain, back pain</t>
  </si>
  <si>
    <t>Atenolol 1co ch/j, ASA, paracetamol, MTV</t>
  </si>
  <si>
    <t>Dominque Yavnes</t>
  </si>
  <si>
    <t>Headache, vision, back pain</t>
  </si>
  <si>
    <t>Atenolol 1 co ch/j, ASA 1 co ch/j, MTV, urofol, paracetamol</t>
  </si>
  <si>
    <t>Kamin Jean</t>
  </si>
  <si>
    <t>Headache, chest pain</t>
  </si>
  <si>
    <t>benita Jean</t>
  </si>
  <si>
    <t>Ear infection, problems peeing</t>
  </si>
  <si>
    <t>Amox 2f/j</t>
  </si>
  <si>
    <t>Linda Pierre</t>
  </si>
  <si>
    <t>Stomach pain, fever, sout</t>
  </si>
  <si>
    <t>{aracetamol 1/2co 3f/j, Albendazol #1, Lutacid 1 co 3f/j</t>
  </si>
  <si>
    <t>Ti Sonson Dominique</t>
  </si>
  <si>
    <t>Vit E co #10 1 co f/jr, IB 400 mg co #30 1 co 2f/jr, Fer up sp #1 f/j, Vit C co #10 1co f/j</t>
  </si>
  <si>
    <t>Lost memory, arms and legs hurt</t>
  </si>
  <si>
    <t>B-complex, urofol, Paracetamol</t>
  </si>
  <si>
    <t>Misline Jean</t>
  </si>
  <si>
    <t>Kentioline Dominque</t>
  </si>
  <si>
    <t>Stomach ache, headache</t>
  </si>
  <si>
    <t>Urofol 1 co ch/j, B-complex ch/j #30, Paracetamol 1/2 3 F/j #15, Albendazol 1 co</t>
  </si>
  <si>
    <t>Jean Mariete</t>
  </si>
  <si>
    <t>Teeth ache, headache, stomach ache</t>
  </si>
  <si>
    <t>Albenolazol #1, Paracetamol 1/2 TID, Urofol 1 co ch/jr, B-complex</t>
  </si>
  <si>
    <t>Coulaune Davi</t>
  </si>
  <si>
    <t>Sick for 12 years, motorcycle accident, blurred vision, extremely malnurished, has chest pains</t>
  </si>
  <si>
    <t>ASA, Paracetamol, B-complex, urofol</t>
  </si>
  <si>
    <t>Rosan Noel</t>
  </si>
  <si>
    <t>Headache, stoamchache</t>
  </si>
  <si>
    <t>Antacid, Paracetamol, B-complex</t>
  </si>
  <si>
    <t>Rodema St Jean</t>
  </si>
  <si>
    <t>Toothache, headache</t>
  </si>
  <si>
    <t>Albendazol, Urofol, MTV, Paracetamol</t>
  </si>
  <si>
    <t>Obertho</t>
  </si>
  <si>
    <t>Albendazol, Paracetamol 1/2 co TID, Til Vit (sp)</t>
  </si>
  <si>
    <t>Lobertha</t>
  </si>
  <si>
    <t>Stomachache, runny nose, headache</t>
  </si>
  <si>
    <t>Dievmy</t>
  </si>
  <si>
    <t>Headache, stomachache</t>
  </si>
  <si>
    <t>Paracetamol, HCTZ, Urofol, Antacid, MTV</t>
  </si>
  <si>
    <t>Elisiane Jean</t>
  </si>
  <si>
    <t>Headache, back pain, chest pain, dizziness, blurred vision</t>
  </si>
  <si>
    <t>Dilenmy???</t>
  </si>
  <si>
    <t>Roodmia Thelima</t>
  </si>
  <si>
    <t>Headaches</t>
  </si>
  <si>
    <t>Mebendazol co #6 1 co 2f/j, B-complex co #30 1 co, Iro fol co #30 1 co/j, Vit C co #10 1 co/j</t>
  </si>
  <si>
    <t>Sophaela Dominque</t>
  </si>
  <si>
    <t>Mebendazol co #6 1 co 2f/j, Fer up sp #1, MTV co #30 1 co/jr</t>
  </si>
  <si>
    <t>Soimene Laza</t>
  </si>
  <si>
    <t>Runny nose, cough, blurred vision, knee pain</t>
  </si>
  <si>
    <t>Salbutus sp #1 1 co 3f/j, Amox 500 mg 1 co 3f/j, Paracetamol sp #1 3f/j, Iro fol co #20 1 cof/j, Albendazol co #1 1co stat</t>
  </si>
  <si>
    <t>Leina Pierre</t>
  </si>
  <si>
    <t>Stomach, fever</t>
  </si>
  <si>
    <t>Atenolol co #30 1 co/jr, Toussitos sp #1 1 co 3f/j, HCTZ co #10 1/2 co 2f/j, Ranitidine co #30 1 co 2f/jr, Paracetamol co #30 1 co 3f/j, MTV co #30 1 co/jr</t>
  </si>
  <si>
    <t>Widle Pierre</t>
  </si>
  <si>
    <t>Stomach, runny nose, eye infection</t>
  </si>
  <si>
    <t>Salbutus sp #1 1co 3f/j, Amox 500 mg #1 1 co 3f/jr, Albendazol co #1 stat, B-complex co #20 1 co/jr</t>
  </si>
  <si>
    <t>Stomach, head, and abdominal pain</t>
  </si>
  <si>
    <t>Mebendazol #6 1 co 2f/jr, Fer up sp #1 1co f/j, MTV #30 1f/j</t>
  </si>
  <si>
    <t>Narielorette Henry</t>
  </si>
  <si>
    <t>HCTZ co #20 1 co/jr, Enalaprol co #20 f/j, litacid sp #1 1 co 3j/jr, Iro fol co #30/jr, MTV co #30 1co/jr</t>
  </si>
  <si>
    <t>Beatice Nerfilo</t>
  </si>
  <si>
    <t>Amox sp #1 1co 3f/j, Metromidazol co/jr, Iro fol co #30 1 co/jr, Til Vit sp #1 1 co 2f/jr</t>
  </si>
  <si>
    <t>Venia Nerfilo</t>
  </si>
  <si>
    <t>Amox #1 1co 3f/j, Salbutamol sp #1 3f/j, Litaplexe sp #1 2f/j, Paracetamol sp #1 3f/j, Iro fol co #20 1 co/j</t>
  </si>
  <si>
    <t>Chrisiara Jean</t>
  </si>
  <si>
    <t>HCTZ co #1/jr, omeprazol #20 1 co/jr, Lit acid sp #1 3f/j, Salbutamil #30 1 co/jr, Iro fol co #30 1 co/jr, MTV co #30 1 co/jr</t>
  </si>
  <si>
    <t>Til zil sp #1 1 co 2f/j, Lit acid sp #1 2f/j, Fer up sp #1 2f/j</t>
  </si>
  <si>
    <t>Jean Wilter</t>
  </si>
  <si>
    <t>Kimson</t>
  </si>
  <si>
    <t>Kinamaniel Jean</t>
  </si>
  <si>
    <t>Headache</t>
  </si>
  <si>
    <t>Amox, Paracetamol co #20 1 co 2f/j, MTV co #10 1 co/jr</t>
  </si>
  <si>
    <t>Louisette Pierre</t>
  </si>
  <si>
    <t>Foot aches, has her toes chopped off</t>
  </si>
  <si>
    <t>Urofol 1 co f/j #20, B-complex 1 co chc/j #30, Paracetamol 1 co f/j #30, Antacid 1 co f/j #30</t>
  </si>
  <si>
    <t>Esmieia Jean</t>
  </si>
  <si>
    <t>Heache, chest pain, fever, shortness of breath</t>
  </si>
  <si>
    <t>Atenolol 1/2 ch/j, MTV, Paracetamol, Antacid, urofol, B-complex</t>
  </si>
  <si>
    <t>Veniz David</t>
  </si>
  <si>
    <t>Headache, stomach ache, dizziness</t>
  </si>
  <si>
    <t>Albendazol #1, Paracetamol 1/2 co 3f/j, B-complex ch/j</t>
  </si>
  <si>
    <t>Daline Valsy</t>
  </si>
  <si>
    <t>Headache knee pain, stomach aches</t>
  </si>
  <si>
    <t>Albendazol #1, Paracetamol1/2 co 3f/j, B-complex 1 co ch/j #20</t>
  </si>
  <si>
    <t>Lomere Filererinio</t>
  </si>
  <si>
    <t>Dizziness, Headache, stomachache, pregnant</t>
  </si>
  <si>
    <t>Urofol 1 co 2f/j, MTV 1 co f/j, Paracetamol, Amox, Metronone</t>
  </si>
  <si>
    <t>Likenlisne Tean</t>
  </si>
  <si>
    <t>Toothache, headache, stomach ache</t>
  </si>
  <si>
    <t>Achele Muchel</t>
  </si>
  <si>
    <t>Headaches, knee pain, stomach pain</t>
  </si>
  <si>
    <t>Albendazol, B-complex, Paracetamol</t>
  </si>
  <si>
    <t>Livanes Molan</t>
  </si>
  <si>
    <t>Jacane Renolsan</t>
  </si>
  <si>
    <t>Chest pains, headace</t>
  </si>
  <si>
    <t>Ciprox, Paracetamol, antacid, urofol</t>
  </si>
  <si>
    <t>Marielleve Line</t>
  </si>
  <si>
    <t>Albendazol, Paracetamol, B-complex</t>
  </si>
  <si>
    <t>Sanita Jean Charles</t>
  </si>
  <si>
    <t>stomach ache, headache</t>
  </si>
  <si>
    <t>Albendazolm Paracetamol, B-complex</t>
  </si>
  <si>
    <t>Henry Roger</t>
  </si>
  <si>
    <t>Headaches, leg pains, eye problems</t>
  </si>
  <si>
    <t>HCTZ 1 co ch/j, ASA 1 co ch/j, IB 3 F/j, B-complex</t>
  </si>
  <si>
    <t>Blanka Kofi</t>
  </si>
  <si>
    <t>Mebandazol 1 co 2f/j, Paracetamol, Solbuntem??</t>
  </si>
  <si>
    <t>Coad Miya Teluna</t>
  </si>
  <si>
    <t>Goffy Osny</t>
  </si>
  <si>
    <t>Paracetamol, Antacid, MTV, Fer Folate</t>
  </si>
  <si>
    <t>Nasily Coffy</t>
  </si>
  <si>
    <t>Albendazol #1, Paracetamol 1/2 co 3f/j, Lit acid 5 cc ch/j</t>
  </si>
  <si>
    <t>Ishnayla Kofi</t>
  </si>
  <si>
    <t>Mebendazol 1 co 2f/j #6, Til Vit, Paracetamol</t>
  </si>
  <si>
    <t>Erine Kofi</t>
  </si>
  <si>
    <t>Albendazol #1, Salbutus?, Vit C 1/2 ch/j #10</t>
  </si>
  <si>
    <t>Loranica Jean Baptiste</t>
  </si>
  <si>
    <t>Iro fol co #60 1 co 2f/j, MTV co #30 1 co/jr, Diclofenac co #30 1 co 2f/j, B-complex co #60 1 co f/j, Litacid sp #1 1 co 3f/j</t>
  </si>
  <si>
    <t>Arol Jean</t>
  </si>
  <si>
    <t>Vit E co #20 1 co/jr, Diclorenac co #30 1 co 2f/j, Lit acid sp #1 1co 3f/j, Til Vit sp #1 1co 2f/j</t>
  </si>
  <si>
    <t>Anayika Telisina</t>
  </si>
  <si>
    <t>Ketoconazol co #60 1 co.jr, Ketoconazol cream #2 2f/jr, Iro fol co #60 1 co/jr, Til Vit sp #1 1co 2f/jr, Almacid co #20 1 co 2/jr</t>
  </si>
  <si>
    <t>Fala Henry</t>
  </si>
  <si>
    <t>Albendazol co #1 , Paracetamol co #20 1 co/jr, Fer up sp #1 1co 2f/jr, Vit C #20 1 co/jr</t>
  </si>
  <si>
    <t>Kofi Lestli</t>
  </si>
  <si>
    <t>IB 400 mg co #20 1 co 2f/j, Fer up sp #1 f/j, B-complex co #60 1 co 2f/j</t>
  </si>
  <si>
    <t>Silvinso Henry</t>
  </si>
  <si>
    <t>Amox #1 2f/j, Cafola sp #1 3f/j, Fer up sp #1 1f/jr, Albendazol co #1 stat, Dmemazol? co #20 1 co/jr</t>
  </si>
  <si>
    <t>Perex Timaux</t>
  </si>
  <si>
    <t>Leni Timaux</t>
  </si>
  <si>
    <t>Albendazol, B-comples, IB, Urofol</t>
  </si>
  <si>
    <t>Jean Renal Timaux</t>
  </si>
  <si>
    <t>Mirelle Miay</t>
  </si>
  <si>
    <t>Odeline Destra</t>
  </si>
  <si>
    <t>Amox _ clavinalate #1 3f/j, Cofola sp #1 3f/j, Albendazol co #1 stat, Detaplex sp #1 1 co 2f/j</t>
  </si>
  <si>
    <t>Defrior Destra</t>
  </si>
  <si>
    <t>Mebdazol cp #6 1 co 2f/j, Amox #1 3f/j, Fer up sp #1 2f/j, Vit C so #20 1 co stat</t>
  </si>
  <si>
    <t>Esterube Oestra</t>
  </si>
  <si>
    <t>Til vit sp #1 1 co 2f/j, Iro fol co #03 1 co, Vit C so #1, Albendazol co #1 1 co stat, Cafola sp #1 1 co 3f/j</t>
  </si>
  <si>
    <t xml:space="preserve">Irofol #30 1 co/day, Vit C #20 1 co/day, MTV co #20 1 co/day, Paracetamol co #20 1 co/day  </t>
  </si>
  <si>
    <t>Amox +clavulanate  co #6/day, cosopin sp #1 1 co 3/day, B complex co #20 1 co/ day, Paracetamol co #10 1 co/day</t>
  </si>
  <si>
    <t xml:space="preserve">Anchisie St Juste </t>
  </si>
  <si>
    <t xml:space="preserve">Toothache, stomach ache, dizziness </t>
  </si>
  <si>
    <t xml:space="preserve">Manikite Fortilien </t>
  </si>
  <si>
    <t xml:space="preserve">Lifet Micheal </t>
  </si>
  <si>
    <t>Fer up sp #1 co 2 f/jr, Vit C  co #20 1 co/jr, Paracetamol co #30 1 co 2 f/jr, B complex co #30 1 co/jr</t>
  </si>
  <si>
    <t xml:space="preserve">kenco </t>
  </si>
  <si>
    <t xml:space="preserve">Abdominal pain, edema </t>
  </si>
  <si>
    <t xml:space="preserve">Chest pain, eyes water, back pain, stomach pain, lightheaded, walking difficulties </t>
  </si>
  <si>
    <t xml:space="preserve">Vit C, Colcupin </t>
  </si>
  <si>
    <t>Iro fol co #60 1 co 2f/jr, Vit C co #30 1 co/jr, Pilorid co #30 1 co 2f/j, Almacid co  #20 1 co/jr, Paracetamol co #21 co 3f/jr</t>
  </si>
  <si>
    <t xml:space="preserve">Mouth, headaches, cavitiy pains </t>
  </si>
  <si>
    <t xml:space="preserve">Franso Ziel </t>
  </si>
  <si>
    <t>Fell on head,  leg pain, stomach ache</t>
  </si>
  <si>
    <t xml:space="preserve">Marianis Julis </t>
  </si>
  <si>
    <t>Albendazol #1, Paracetamol 1/2 co F/j, B-complex  ch/j</t>
  </si>
  <si>
    <t xml:space="preserve">Frisne Jean </t>
  </si>
  <si>
    <t xml:space="preserve">Jean Benetre </t>
  </si>
  <si>
    <t>Albendazol co #1  stat, Fer up Sp #1 2f/j, Vit C co #10 1 co/j</t>
  </si>
  <si>
    <t xml:space="preserve">IB 1/co 2f/j, B-complex 1 co ch/j, Albenadizol #1 </t>
  </si>
  <si>
    <t xml:space="preserve">Pylorid 1 co 2f/j, Paracetamol 1 co 3f/j, Ciprox 1 co 2f/j, </t>
  </si>
  <si>
    <t xml:space="preserve">Henry Nono </t>
  </si>
  <si>
    <t xml:space="preserve">HCTZ 1 co 2/Am, Antacid, Paracetamol </t>
  </si>
  <si>
    <t xml:space="preserve">Antacid 1 co 3f/j, B-complex </t>
  </si>
  <si>
    <t xml:space="preserve">Omeprazol co #30 1 co 2f/j, Metromidazol co #21 1 co 3f/jr, Iro fol co #60 1 co, Vut C co #30 1 co </t>
  </si>
  <si>
    <t xml:space="preserve">cephalee, foisler mx, lisum </t>
  </si>
  <si>
    <t>Mebendazol CO  1 co 2xday, Ibuprofen 500 mg 1 cu 3 xday, Til Vit SP 1 cu xday</t>
  </si>
  <si>
    <t xml:space="preserve">toux a sol </t>
  </si>
  <si>
    <t xml:space="preserve">Salbitus 5cc 3 xday, Lutoplex SP 5cc 1 xday, Parcetamol 500mg 1/2 CO 3 xday </t>
  </si>
  <si>
    <t xml:space="preserve">Almacid 1 CO 3 xday, Paracetamol CO 1 CO 3 xday, MTV CO 1 CO xday, Fer Folate CO 1 CO xday, </t>
  </si>
  <si>
    <t xml:space="preserve">Fer Folate 1 CO xday, MTV CO 1 CO xday, Ubuprofen 400mg 1 CO 3 xday, </t>
  </si>
  <si>
    <t xml:space="preserve">Tilzole SP#1 1 caul 2 xday, Cafola SP#1 1 caul 2 xday, Fer Up SP#1 1 caul 2 xday, Litaplex SP#1 1 caul 2 xday, </t>
  </si>
  <si>
    <t xml:space="preserve">Coscopin SP 5cc 3x day, Lutoplex 5cc x day, Mebendazol CO 1 CO 2x day, </t>
  </si>
  <si>
    <t xml:space="preserve">abdominal pain, headache, </t>
  </si>
  <si>
    <t xml:space="preserve">pain all over, acid reflux, </t>
  </si>
  <si>
    <t xml:space="preserve">Litaplex SP#1 1 caul 2x day, Paracetamol SP#1 1 caul 2x day, Amox + Clavinal SP#1 1 caul 2x day, </t>
  </si>
  <si>
    <t xml:space="preserve">Paracetamol 500mg 1CO 3x day,MTV 1COx day, Enalapril 10mg 1 COx day, HCTZ 35mg 1 COx day, MTV CO 1 COx day, </t>
  </si>
  <si>
    <t xml:space="preserve">headache, chest pain, </t>
  </si>
  <si>
    <t>WIN 14</t>
  </si>
  <si>
    <t>Based on medications given. The Summer 2014 and Winter 2012 data is  entered in manually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</si>
</sst>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A7C0DE"/>
        <bgColor rgb="FFA7C0DE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0" fillId="0" borderId="0" xfId="0" applyAlignment="1"/>
    <xf numFmtId="0" fontId="1" fillId="0" borderId="1" xfId="0" applyFont="1" applyBorder="1" applyAlignment="1"/>
    <xf numFmtId="0" fontId="3" fillId="0" borderId="0" xfId="0" applyFont="1"/>
    <xf numFmtId="10" fontId="0" fillId="0" borderId="0" xfId="0" applyNumberFormat="1"/>
    <xf numFmtId="2" fontId="0" fillId="0" borderId="0" xfId="0" applyNumberFormat="1"/>
    <xf numFmtId="0" fontId="4" fillId="0" borderId="0" xfId="0" applyFont="1"/>
    <xf numFmtId="0" fontId="1" fillId="0" borderId="1" xfId="0" applyFont="1" applyFill="1" applyBorder="1" applyAlignment="1"/>
    <xf numFmtId="0" fontId="2" fillId="0" borderId="1" xfId="0" applyFont="1" applyFill="1" applyBorder="1" applyAlignment="1"/>
    <xf numFmtId="0" fontId="1" fillId="0" borderId="1" xfId="0" applyFont="1" applyFill="1" applyBorder="1" applyAlignment="1">
      <alignment horizontal="right" wrapText="1"/>
    </xf>
    <xf numFmtId="0" fontId="1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vertical="center" wrapText="1"/>
    </xf>
    <xf numFmtId="0" fontId="5" fillId="2" borderId="0" xfId="0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Border="1"/>
    <xf numFmtId="0" fontId="5" fillId="2" borderId="0" xfId="0" applyFont="1" applyFill="1" applyBorder="1"/>
    <xf numFmtId="0" fontId="5" fillId="0" borderId="0" xfId="0" applyFont="1" applyBorder="1" applyAlignment="1"/>
    <xf numFmtId="0" fontId="6" fillId="0" borderId="0" xfId="0" applyFont="1" applyBorder="1" applyAlignment="1"/>
    <xf numFmtId="0" fontId="5" fillId="0" borderId="0" xfId="0" applyFont="1" applyBorder="1"/>
    <xf numFmtId="0" fontId="7" fillId="3" borderId="0" xfId="0" applyFont="1" applyFill="1" applyBorder="1" applyAlignment="1"/>
    <xf numFmtId="0" fontId="6" fillId="3" borderId="0" xfId="0" applyFont="1" applyFill="1" applyBorder="1" applyAlignment="1">
      <alignment horizontal="left"/>
    </xf>
    <xf numFmtId="0" fontId="6" fillId="3" borderId="0" xfId="0" applyFont="1" applyFill="1" applyBorder="1" applyAlignment="1"/>
    <xf numFmtId="0" fontId="1" fillId="0" borderId="1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/>
    <xf numFmtId="16" fontId="0" fillId="0" borderId="0" xfId="0" applyNumberFormat="1"/>
  </cellXfs>
  <cellStyles count="1">
    <cellStyle name="Normal" xfId="0" builtinId="0"/>
  </cellStyles>
  <dxfs count="5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</dxf>
  </dxfs>
  <tableStyles count="1" defaultTableStyle="TableStyleMedium9" defaultPivotStyle="PivotStyleMedium4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Clinical Cases - Haiti Summer 2014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Analysis'!$A$22:$A$30</c:f>
              <c:strCache>
                <c:ptCount val="9"/>
                <c:pt idx="0">
                  <c:v>General Pain</c:v>
                </c:pt>
                <c:pt idx="1">
                  <c:v>Hypertension</c:v>
                </c:pt>
                <c:pt idx="2">
                  <c:v>Heartburn/GERD/Ulcers</c:v>
                </c:pt>
                <c:pt idx="3">
                  <c:v>Anemia</c:v>
                </c:pt>
                <c:pt idx="4">
                  <c:v>Malnutrition</c:v>
                </c:pt>
                <c:pt idx="5">
                  <c:v>Pregnancy</c:v>
                </c:pt>
                <c:pt idx="6">
                  <c:v>Fungal Infection/Ringworm</c:v>
                </c:pt>
                <c:pt idx="7">
                  <c:v>Bacterial Infections</c:v>
                </c:pt>
                <c:pt idx="8">
                  <c:v>Helminthic Infections</c:v>
                </c:pt>
              </c:strCache>
            </c:strRef>
          </c:cat>
          <c:val>
            <c:numRef>
              <c:f>'Data Analysis'!$B$22:$B$30</c:f>
              <c:numCache>
                <c:formatCode>General</c:formatCode>
                <c:ptCount val="9"/>
                <c:pt idx="0">
                  <c:v>213</c:v>
                </c:pt>
                <c:pt idx="1">
                  <c:v>68</c:v>
                </c:pt>
                <c:pt idx="2">
                  <c:v>61</c:v>
                </c:pt>
                <c:pt idx="3">
                  <c:v>106</c:v>
                </c:pt>
                <c:pt idx="4">
                  <c:v>143</c:v>
                </c:pt>
                <c:pt idx="5">
                  <c:v>0</c:v>
                </c:pt>
                <c:pt idx="6">
                  <c:v>7</c:v>
                </c:pt>
                <c:pt idx="7">
                  <c:v>61</c:v>
                </c:pt>
                <c:pt idx="8">
                  <c:v>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0046320"/>
        <c:axId val="700046864"/>
      </c:barChart>
      <c:catAx>
        <c:axId val="700046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46864"/>
        <c:crosses val="autoZero"/>
        <c:auto val="1"/>
        <c:lblAlgn val="ctr"/>
        <c:lblOffset val="100"/>
        <c:noMultiLvlLbl val="0"/>
      </c:catAx>
      <c:valAx>
        <c:axId val="700046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46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Clinical Cases Comparison Between Trips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Analysis'!$B$21</c:f>
              <c:strCache>
                <c:ptCount val="1"/>
                <c:pt idx="0">
                  <c:v>WIN 14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Analysis'!$A$22:$A$30</c15:sqref>
                  </c15:fullRef>
                </c:ext>
              </c:extLst>
              <c:f>('Data Analysis'!$A$22:$A$23,'Data Analysis'!$A$29:$A$30)</c:f>
              <c:strCache>
                <c:ptCount val="4"/>
                <c:pt idx="0">
                  <c:v>General Pain</c:v>
                </c:pt>
                <c:pt idx="1">
                  <c:v>Hypertension</c:v>
                </c:pt>
                <c:pt idx="2">
                  <c:v>Bacterial Infections</c:v>
                </c:pt>
                <c:pt idx="3">
                  <c:v>Helminthic Infections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Analysis'!$B$22:$B$30</c15:sqref>
                  </c15:fullRef>
                </c:ext>
              </c:extLst>
              <c:f>('Data Analysis'!$B$22:$B$23,'Data Analysis'!$B$29:$B$30)</c:f>
              <c:numCache>
                <c:formatCode>General</c:formatCode>
                <c:ptCount val="4"/>
                <c:pt idx="0">
                  <c:v>213</c:v>
                </c:pt>
                <c:pt idx="1">
                  <c:v>68</c:v>
                </c:pt>
                <c:pt idx="2">
                  <c:v>61</c:v>
                </c:pt>
                <c:pt idx="3">
                  <c:v>45</c:v>
                </c:pt>
              </c:numCache>
            </c:numRef>
          </c:val>
        </c:ser>
        <c:ser>
          <c:idx val="1"/>
          <c:order val="1"/>
          <c:tx>
            <c:strRef>
              <c:f>'Data Analysis'!$D$21</c:f>
              <c:strCache>
                <c:ptCount val="1"/>
                <c:pt idx="0">
                  <c:v>SUM 13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Analysis'!$A$22:$A$30</c15:sqref>
                  </c15:fullRef>
                </c:ext>
              </c:extLst>
              <c:f>('Data Analysis'!$A$22:$A$23,'Data Analysis'!$A$29:$A$30)</c:f>
              <c:strCache>
                <c:ptCount val="4"/>
                <c:pt idx="0">
                  <c:v>General Pain</c:v>
                </c:pt>
                <c:pt idx="1">
                  <c:v>Hypertension</c:v>
                </c:pt>
                <c:pt idx="2">
                  <c:v>Bacterial Infections</c:v>
                </c:pt>
                <c:pt idx="3">
                  <c:v>Helminthic Infections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Analysis'!$D$22:$D$30</c15:sqref>
                  </c15:fullRef>
                </c:ext>
              </c:extLst>
              <c:f>('Data Analysis'!$D$22:$D$23,'Data Analysis'!$D$29:$D$30)</c:f>
              <c:numCache>
                <c:formatCode>General</c:formatCode>
                <c:ptCount val="4"/>
                <c:pt idx="0">
                  <c:v>155</c:v>
                </c:pt>
                <c:pt idx="1">
                  <c:v>62</c:v>
                </c:pt>
                <c:pt idx="2">
                  <c:v>68</c:v>
                </c:pt>
                <c:pt idx="3">
                  <c:v>31</c:v>
                </c:pt>
              </c:numCache>
            </c:numRef>
          </c:val>
        </c:ser>
        <c:ser>
          <c:idx val="2"/>
          <c:order val="2"/>
          <c:tx>
            <c:strRef>
              <c:f>'Data Analysis'!$E$21</c:f>
              <c:strCache>
                <c:ptCount val="1"/>
                <c:pt idx="0">
                  <c:v>WIN 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Analysis'!$A$22:$A$30</c15:sqref>
                  </c15:fullRef>
                </c:ext>
              </c:extLst>
              <c:f>('Data Analysis'!$A$22:$A$23,'Data Analysis'!$A$29:$A$30)</c:f>
              <c:strCache>
                <c:ptCount val="4"/>
                <c:pt idx="0">
                  <c:v>General Pain</c:v>
                </c:pt>
                <c:pt idx="1">
                  <c:v>Hypertension</c:v>
                </c:pt>
                <c:pt idx="2">
                  <c:v>Bacterial Infections</c:v>
                </c:pt>
                <c:pt idx="3">
                  <c:v>Helminthic Infections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Analysis'!$E$22:$E$30</c15:sqref>
                  </c15:fullRef>
                </c:ext>
              </c:extLst>
              <c:f>('Data Analysis'!$E$22:$E$23,'Data Analysis'!$E$29:$E$30)</c:f>
              <c:numCache>
                <c:formatCode>General</c:formatCode>
                <c:ptCount val="4"/>
                <c:pt idx="0">
                  <c:v>170</c:v>
                </c:pt>
                <c:pt idx="1">
                  <c:v>80</c:v>
                </c:pt>
                <c:pt idx="2">
                  <c:v>59</c:v>
                </c:pt>
                <c:pt idx="3">
                  <c:v>80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00048496"/>
        <c:axId val="700032176"/>
      </c:barChart>
      <c:catAx>
        <c:axId val="70004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32176"/>
        <c:crosses val="autoZero"/>
        <c:auto val="1"/>
        <c:lblAlgn val="ctr"/>
        <c:lblOffset val="100"/>
        <c:noMultiLvlLbl val="0"/>
      </c:catAx>
      <c:valAx>
        <c:axId val="70003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004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Analysis'!$A$37:$A$38</c:f>
              <c:strCache>
                <c:ptCount val="2"/>
                <c:pt idx="0">
                  <c:v>% of Males</c:v>
                </c:pt>
                <c:pt idx="1">
                  <c:v>% of Females</c:v>
                </c:pt>
              </c:strCache>
            </c:strRef>
          </c:cat>
          <c:val>
            <c:numRef>
              <c:f>'Data Analysis'!$B$37:$B$38</c:f>
              <c:numCache>
                <c:formatCode>0.00%</c:formatCode>
                <c:ptCount val="2"/>
                <c:pt idx="0">
                  <c:v>0.2213375796178344</c:v>
                </c:pt>
                <c:pt idx="1">
                  <c:v>0.24044585987261147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'Data Analysis'!$A$40:$A$44</c:f>
              <c:strCache>
                <c:ptCount val="5"/>
                <c:pt idx="0">
                  <c:v>Ages &lt; 1</c:v>
                </c:pt>
                <c:pt idx="1">
                  <c:v>Ages 1 - 13</c:v>
                </c:pt>
                <c:pt idx="2">
                  <c:v>Ages 13 - 19</c:v>
                </c:pt>
                <c:pt idx="3">
                  <c:v>Ages 19 - 40</c:v>
                </c:pt>
                <c:pt idx="4">
                  <c:v>Ages 40 - 100+</c:v>
                </c:pt>
              </c:strCache>
            </c:strRef>
          </c:cat>
          <c:val>
            <c:numRef>
              <c:f>'Data Analysis'!$B$40:$B$44</c:f>
              <c:numCache>
                <c:formatCode>General</c:formatCode>
                <c:ptCount val="5"/>
                <c:pt idx="0">
                  <c:v>12</c:v>
                </c:pt>
                <c:pt idx="1">
                  <c:v>118</c:v>
                </c:pt>
                <c:pt idx="2">
                  <c:v>30</c:v>
                </c:pt>
                <c:pt idx="3">
                  <c:v>43</c:v>
                </c:pt>
                <c:pt idx="4">
                  <c:v>96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Blood Pressure Chart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'Survey Data'!$E$2:$E$861</c:f>
              <c:numCache>
                <c:formatCode>General</c:formatCode>
                <c:ptCount val="860"/>
                <c:pt idx="0">
                  <c:v>128</c:v>
                </c:pt>
                <c:pt idx="6">
                  <c:v>150</c:v>
                </c:pt>
                <c:pt idx="7">
                  <c:v>130</c:v>
                </c:pt>
                <c:pt idx="10">
                  <c:v>200</c:v>
                </c:pt>
                <c:pt idx="14">
                  <c:v>145</c:v>
                </c:pt>
                <c:pt idx="15">
                  <c:v>120</c:v>
                </c:pt>
                <c:pt idx="16">
                  <c:v>180</c:v>
                </c:pt>
                <c:pt idx="18">
                  <c:v>135</c:v>
                </c:pt>
                <c:pt idx="19">
                  <c:v>140</c:v>
                </c:pt>
                <c:pt idx="21">
                  <c:v>130</c:v>
                </c:pt>
                <c:pt idx="22">
                  <c:v>130</c:v>
                </c:pt>
                <c:pt idx="24">
                  <c:v>130</c:v>
                </c:pt>
                <c:pt idx="25">
                  <c:v>118</c:v>
                </c:pt>
                <c:pt idx="26">
                  <c:v>160</c:v>
                </c:pt>
                <c:pt idx="27">
                  <c:v>145</c:v>
                </c:pt>
                <c:pt idx="28">
                  <c:v>150</c:v>
                </c:pt>
                <c:pt idx="30">
                  <c:v>180</c:v>
                </c:pt>
                <c:pt idx="31">
                  <c:v>140</c:v>
                </c:pt>
                <c:pt idx="32">
                  <c:v>125</c:v>
                </c:pt>
                <c:pt idx="40">
                  <c:v>180</c:v>
                </c:pt>
                <c:pt idx="41">
                  <c:v>130</c:v>
                </c:pt>
                <c:pt idx="44">
                  <c:v>125</c:v>
                </c:pt>
                <c:pt idx="45">
                  <c:v>120</c:v>
                </c:pt>
                <c:pt idx="47">
                  <c:v>110</c:v>
                </c:pt>
                <c:pt idx="48">
                  <c:v>130</c:v>
                </c:pt>
                <c:pt idx="49">
                  <c:v>140</c:v>
                </c:pt>
                <c:pt idx="51">
                  <c:v>125</c:v>
                </c:pt>
                <c:pt idx="52">
                  <c:v>140</c:v>
                </c:pt>
                <c:pt idx="53">
                  <c:v>140</c:v>
                </c:pt>
                <c:pt idx="54">
                  <c:v>170</c:v>
                </c:pt>
                <c:pt idx="56">
                  <c:v>117</c:v>
                </c:pt>
                <c:pt idx="57">
                  <c:v>130</c:v>
                </c:pt>
                <c:pt idx="58">
                  <c:v>150</c:v>
                </c:pt>
                <c:pt idx="59">
                  <c:v>120</c:v>
                </c:pt>
                <c:pt idx="60">
                  <c:v>140</c:v>
                </c:pt>
                <c:pt idx="61">
                  <c:v>140</c:v>
                </c:pt>
                <c:pt idx="62">
                  <c:v>135</c:v>
                </c:pt>
                <c:pt idx="63">
                  <c:v>160</c:v>
                </c:pt>
                <c:pt idx="66">
                  <c:v>130</c:v>
                </c:pt>
                <c:pt idx="69">
                  <c:v>119</c:v>
                </c:pt>
                <c:pt idx="71">
                  <c:v>120</c:v>
                </c:pt>
                <c:pt idx="74">
                  <c:v>140</c:v>
                </c:pt>
                <c:pt idx="76">
                  <c:v>170</c:v>
                </c:pt>
                <c:pt idx="77">
                  <c:v>180</c:v>
                </c:pt>
                <c:pt idx="78">
                  <c:v>130</c:v>
                </c:pt>
                <c:pt idx="79">
                  <c:v>180</c:v>
                </c:pt>
                <c:pt idx="83">
                  <c:v>160</c:v>
                </c:pt>
                <c:pt idx="84">
                  <c:v>140</c:v>
                </c:pt>
                <c:pt idx="87">
                  <c:v>130</c:v>
                </c:pt>
                <c:pt idx="88">
                  <c:v>180</c:v>
                </c:pt>
                <c:pt idx="91">
                  <c:v>160</c:v>
                </c:pt>
                <c:pt idx="92">
                  <c:v>180</c:v>
                </c:pt>
                <c:pt idx="93">
                  <c:v>115</c:v>
                </c:pt>
                <c:pt idx="96">
                  <c:v>130</c:v>
                </c:pt>
                <c:pt idx="97">
                  <c:v>150</c:v>
                </c:pt>
                <c:pt idx="101">
                  <c:v>125</c:v>
                </c:pt>
                <c:pt idx="102">
                  <c:v>135</c:v>
                </c:pt>
                <c:pt idx="107">
                  <c:v>130</c:v>
                </c:pt>
                <c:pt idx="110">
                  <c:v>180</c:v>
                </c:pt>
                <c:pt idx="114">
                  <c:v>150</c:v>
                </c:pt>
                <c:pt idx="117">
                  <c:v>130</c:v>
                </c:pt>
                <c:pt idx="122">
                  <c:v>140</c:v>
                </c:pt>
                <c:pt idx="123">
                  <c:v>150</c:v>
                </c:pt>
                <c:pt idx="126">
                  <c:v>135</c:v>
                </c:pt>
                <c:pt idx="129">
                  <c:v>130</c:v>
                </c:pt>
                <c:pt idx="131">
                  <c:v>120</c:v>
                </c:pt>
                <c:pt idx="132">
                  <c:v>140</c:v>
                </c:pt>
                <c:pt idx="135">
                  <c:v>160</c:v>
                </c:pt>
                <c:pt idx="138">
                  <c:v>150</c:v>
                </c:pt>
                <c:pt idx="142">
                  <c:v>140</c:v>
                </c:pt>
                <c:pt idx="143">
                  <c:v>143</c:v>
                </c:pt>
                <c:pt idx="148">
                  <c:v>105</c:v>
                </c:pt>
                <c:pt idx="151">
                  <c:v>150</c:v>
                </c:pt>
                <c:pt idx="155">
                  <c:v>160</c:v>
                </c:pt>
                <c:pt idx="156">
                  <c:v>160</c:v>
                </c:pt>
                <c:pt idx="159">
                  <c:v>165</c:v>
                </c:pt>
                <c:pt idx="160">
                  <c:v>155</c:v>
                </c:pt>
                <c:pt idx="162">
                  <c:v>130</c:v>
                </c:pt>
                <c:pt idx="163">
                  <c:v>120</c:v>
                </c:pt>
                <c:pt idx="166">
                  <c:v>135</c:v>
                </c:pt>
                <c:pt idx="167">
                  <c:v>130</c:v>
                </c:pt>
                <c:pt idx="171">
                  <c:v>180</c:v>
                </c:pt>
                <c:pt idx="174">
                  <c:v>150</c:v>
                </c:pt>
                <c:pt idx="175">
                  <c:v>130</c:v>
                </c:pt>
                <c:pt idx="184">
                  <c:v>140</c:v>
                </c:pt>
                <c:pt idx="190">
                  <c:v>110</c:v>
                </c:pt>
                <c:pt idx="193">
                  <c:v>170</c:v>
                </c:pt>
                <c:pt idx="194">
                  <c:v>120</c:v>
                </c:pt>
                <c:pt idx="196">
                  <c:v>130</c:v>
                </c:pt>
                <c:pt idx="197">
                  <c:v>170</c:v>
                </c:pt>
                <c:pt idx="203">
                  <c:v>130</c:v>
                </c:pt>
                <c:pt idx="204">
                  <c:v>110</c:v>
                </c:pt>
                <c:pt idx="205">
                  <c:v>110</c:v>
                </c:pt>
                <c:pt idx="206">
                  <c:v>110</c:v>
                </c:pt>
                <c:pt idx="209">
                  <c:v>150</c:v>
                </c:pt>
                <c:pt idx="210">
                  <c:v>170</c:v>
                </c:pt>
                <c:pt idx="211">
                  <c:v>140</c:v>
                </c:pt>
                <c:pt idx="213">
                  <c:v>120</c:v>
                </c:pt>
                <c:pt idx="214">
                  <c:v>160</c:v>
                </c:pt>
                <c:pt idx="221">
                  <c:v>150</c:v>
                </c:pt>
                <c:pt idx="224">
                  <c:v>140</c:v>
                </c:pt>
                <c:pt idx="225">
                  <c:v>130</c:v>
                </c:pt>
                <c:pt idx="226">
                  <c:v>135</c:v>
                </c:pt>
                <c:pt idx="227">
                  <c:v>150</c:v>
                </c:pt>
                <c:pt idx="233">
                  <c:v>155</c:v>
                </c:pt>
                <c:pt idx="234">
                  <c:v>110</c:v>
                </c:pt>
                <c:pt idx="237">
                  <c:v>180</c:v>
                </c:pt>
                <c:pt idx="239">
                  <c:v>190</c:v>
                </c:pt>
                <c:pt idx="240">
                  <c:v>140</c:v>
                </c:pt>
                <c:pt idx="241">
                  <c:v>150</c:v>
                </c:pt>
                <c:pt idx="245">
                  <c:v>130</c:v>
                </c:pt>
                <c:pt idx="248">
                  <c:v>135</c:v>
                </c:pt>
                <c:pt idx="251">
                  <c:v>120</c:v>
                </c:pt>
                <c:pt idx="255">
                  <c:v>190</c:v>
                </c:pt>
                <c:pt idx="256">
                  <c:v>138</c:v>
                </c:pt>
                <c:pt idx="257">
                  <c:v>130</c:v>
                </c:pt>
                <c:pt idx="258">
                  <c:v>125</c:v>
                </c:pt>
                <c:pt idx="259">
                  <c:v>140</c:v>
                </c:pt>
                <c:pt idx="260">
                  <c:v>150</c:v>
                </c:pt>
                <c:pt idx="261">
                  <c:v>140</c:v>
                </c:pt>
                <c:pt idx="263">
                  <c:v>145</c:v>
                </c:pt>
                <c:pt idx="264">
                  <c:v>150</c:v>
                </c:pt>
                <c:pt idx="265">
                  <c:v>130</c:v>
                </c:pt>
                <c:pt idx="268">
                  <c:v>140</c:v>
                </c:pt>
                <c:pt idx="270">
                  <c:v>140</c:v>
                </c:pt>
                <c:pt idx="272">
                  <c:v>180</c:v>
                </c:pt>
                <c:pt idx="273">
                  <c:v>170</c:v>
                </c:pt>
                <c:pt idx="275">
                  <c:v>160</c:v>
                </c:pt>
                <c:pt idx="277">
                  <c:v>154</c:v>
                </c:pt>
                <c:pt idx="278">
                  <c:v>130</c:v>
                </c:pt>
                <c:pt idx="279">
                  <c:v>150</c:v>
                </c:pt>
                <c:pt idx="285">
                  <c:v>150</c:v>
                </c:pt>
                <c:pt idx="288">
                  <c:v>150</c:v>
                </c:pt>
                <c:pt idx="291">
                  <c:v>180</c:v>
                </c:pt>
                <c:pt idx="293">
                  <c:v>180</c:v>
                </c:pt>
                <c:pt idx="295">
                  <c:v>140</c:v>
                </c:pt>
                <c:pt idx="297">
                  <c:v>190</c:v>
                </c:pt>
                <c:pt idx="298">
                  <c:v>155</c:v>
                </c:pt>
                <c:pt idx="299">
                  <c:v>150</c:v>
                </c:pt>
                <c:pt idx="303">
                  <c:v>150</c:v>
                </c:pt>
                <c:pt idx="305">
                  <c:v>130</c:v>
                </c:pt>
                <c:pt idx="306">
                  <c:v>130</c:v>
                </c:pt>
                <c:pt idx="309">
                  <c:v>150</c:v>
                </c:pt>
              </c:numCache>
            </c:numRef>
          </c:xVal>
          <c:yVal>
            <c:numRef>
              <c:f>'Survey Data'!$F$2:$F$861</c:f>
              <c:numCache>
                <c:formatCode>General</c:formatCode>
                <c:ptCount val="860"/>
                <c:pt idx="0">
                  <c:v>78</c:v>
                </c:pt>
                <c:pt idx="6">
                  <c:v>90</c:v>
                </c:pt>
                <c:pt idx="7">
                  <c:v>70</c:v>
                </c:pt>
                <c:pt idx="10">
                  <c:v>110</c:v>
                </c:pt>
                <c:pt idx="14">
                  <c:v>90</c:v>
                </c:pt>
                <c:pt idx="15">
                  <c:v>100</c:v>
                </c:pt>
                <c:pt idx="16">
                  <c:v>120</c:v>
                </c:pt>
                <c:pt idx="18">
                  <c:v>98</c:v>
                </c:pt>
                <c:pt idx="19">
                  <c:v>90</c:v>
                </c:pt>
                <c:pt idx="21">
                  <c:v>80</c:v>
                </c:pt>
                <c:pt idx="22">
                  <c:v>70</c:v>
                </c:pt>
                <c:pt idx="24">
                  <c:v>90</c:v>
                </c:pt>
                <c:pt idx="25">
                  <c:v>80</c:v>
                </c:pt>
                <c:pt idx="26">
                  <c:v>120</c:v>
                </c:pt>
                <c:pt idx="27">
                  <c:v>90</c:v>
                </c:pt>
                <c:pt idx="28">
                  <c:v>110</c:v>
                </c:pt>
                <c:pt idx="30">
                  <c:v>100</c:v>
                </c:pt>
                <c:pt idx="31">
                  <c:v>90</c:v>
                </c:pt>
                <c:pt idx="32">
                  <c:v>80</c:v>
                </c:pt>
                <c:pt idx="40">
                  <c:v>105</c:v>
                </c:pt>
                <c:pt idx="41">
                  <c:v>100</c:v>
                </c:pt>
                <c:pt idx="44">
                  <c:v>75</c:v>
                </c:pt>
                <c:pt idx="45">
                  <c:v>80</c:v>
                </c:pt>
                <c:pt idx="47">
                  <c:v>85</c:v>
                </c:pt>
                <c:pt idx="48">
                  <c:v>85</c:v>
                </c:pt>
                <c:pt idx="49">
                  <c:v>80</c:v>
                </c:pt>
                <c:pt idx="51">
                  <c:v>80</c:v>
                </c:pt>
                <c:pt idx="52">
                  <c:v>100</c:v>
                </c:pt>
                <c:pt idx="53">
                  <c:v>70</c:v>
                </c:pt>
                <c:pt idx="54">
                  <c:v>130</c:v>
                </c:pt>
                <c:pt idx="56">
                  <c:v>78</c:v>
                </c:pt>
                <c:pt idx="57">
                  <c:v>70</c:v>
                </c:pt>
                <c:pt idx="58">
                  <c:v>110</c:v>
                </c:pt>
                <c:pt idx="59">
                  <c:v>80</c:v>
                </c:pt>
                <c:pt idx="60">
                  <c:v>95</c:v>
                </c:pt>
                <c:pt idx="61">
                  <c:v>90</c:v>
                </c:pt>
                <c:pt idx="62">
                  <c:v>95</c:v>
                </c:pt>
                <c:pt idx="63">
                  <c:v>110</c:v>
                </c:pt>
                <c:pt idx="66">
                  <c:v>75</c:v>
                </c:pt>
                <c:pt idx="69">
                  <c:v>85</c:v>
                </c:pt>
                <c:pt idx="71">
                  <c:v>80</c:v>
                </c:pt>
                <c:pt idx="74">
                  <c:v>85</c:v>
                </c:pt>
                <c:pt idx="76">
                  <c:v>120</c:v>
                </c:pt>
                <c:pt idx="77">
                  <c:v>100</c:v>
                </c:pt>
                <c:pt idx="78">
                  <c:v>80</c:v>
                </c:pt>
                <c:pt idx="79">
                  <c:v>105</c:v>
                </c:pt>
                <c:pt idx="83">
                  <c:v>95</c:v>
                </c:pt>
                <c:pt idx="84">
                  <c:v>95</c:v>
                </c:pt>
                <c:pt idx="87">
                  <c:v>90</c:v>
                </c:pt>
                <c:pt idx="88">
                  <c:v>100</c:v>
                </c:pt>
                <c:pt idx="91">
                  <c:v>110</c:v>
                </c:pt>
                <c:pt idx="92">
                  <c:v>130</c:v>
                </c:pt>
                <c:pt idx="93">
                  <c:v>85</c:v>
                </c:pt>
                <c:pt idx="96">
                  <c:v>85</c:v>
                </c:pt>
                <c:pt idx="97">
                  <c:v>95</c:v>
                </c:pt>
                <c:pt idx="101">
                  <c:v>80</c:v>
                </c:pt>
                <c:pt idx="102">
                  <c:v>90</c:v>
                </c:pt>
                <c:pt idx="107">
                  <c:v>100</c:v>
                </c:pt>
                <c:pt idx="110">
                  <c:v>90</c:v>
                </c:pt>
                <c:pt idx="114">
                  <c:v>90</c:v>
                </c:pt>
                <c:pt idx="117">
                  <c:v>80</c:v>
                </c:pt>
                <c:pt idx="122">
                  <c:v>80</c:v>
                </c:pt>
                <c:pt idx="123">
                  <c:v>110</c:v>
                </c:pt>
                <c:pt idx="126">
                  <c:v>95</c:v>
                </c:pt>
                <c:pt idx="129">
                  <c:v>90</c:v>
                </c:pt>
                <c:pt idx="131">
                  <c:v>80</c:v>
                </c:pt>
                <c:pt idx="132">
                  <c:v>52</c:v>
                </c:pt>
                <c:pt idx="135">
                  <c:v>110</c:v>
                </c:pt>
                <c:pt idx="138">
                  <c:v>70</c:v>
                </c:pt>
                <c:pt idx="142">
                  <c:v>80</c:v>
                </c:pt>
                <c:pt idx="143">
                  <c:v>92</c:v>
                </c:pt>
                <c:pt idx="148">
                  <c:v>70</c:v>
                </c:pt>
                <c:pt idx="151">
                  <c:v>70</c:v>
                </c:pt>
                <c:pt idx="155">
                  <c:v>100</c:v>
                </c:pt>
                <c:pt idx="156">
                  <c:v>90</c:v>
                </c:pt>
                <c:pt idx="159">
                  <c:v>85</c:v>
                </c:pt>
                <c:pt idx="160">
                  <c:v>90</c:v>
                </c:pt>
                <c:pt idx="162">
                  <c:v>95</c:v>
                </c:pt>
                <c:pt idx="163">
                  <c:v>85</c:v>
                </c:pt>
                <c:pt idx="166">
                  <c:v>90</c:v>
                </c:pt>
                <c:pt idx="167">
                  <c:v>80</c:v>
                </c:pt>
                <c:pt idx="171">
                  <c:v>110</c:v>
                </c:pt>
                <c:pt idx="174">
                  <c:v>120</c:v>
                </c:pt>
                <c:pt idx="175">
                  <c:v>80</c:v>
                </c:pt>
                <c:pt idx="184">
                  <c:v>95</c:v>
                </c:pt>
                <c:pt idx="190">
                  <c:v>70</c:v>
                </c:pt>
                <c:pt idx="193">
                  <c:v>100</c:v>
                </c:pt>
                <c:pt idx="194">
                  <c:v>60</c:v>
                </c:pt>
                <c:pt idx="196">
                  <c:v>90</c:v>
                </c:pt>
                <c:pt idx="197">
                  <c:v>120</c:v>
                </c:pt>
                <c:pt idx="203">
                  <c:v>85</c:v>
                </c:pt>
                <c:pt idx="204">
                  <c:v>70</c:v>
                </c:pt>
                <c:pt idx="205">
                  <c:v>80</c:v>
                </c:pt>
                <c:pt idx="206">
                  <c:v>70</c:v>
                </c:pt>
                <c:pt idx="209">
                  <c:v>85</c:v>
                </c:pt>
                <c:pt idx="210">
                  <c:v>90</c:v>
                </c:pt>
                <c:pt idx="211">
                  <c:v>70</c:v>
                </c:pt>
                <c:pt idx="213">
                  <c:v>80</c:v>
                </c:pt>
                <c:pt idx="214">
                  <c:v>90</c:v>
                </c:pt>
                <c:pt idx="221">
                  <c:v>85</c:v>
                </c:pt>
                <c:pt idx="224">
                  <c:v>100</c:v>
                </c:pt>
                <c:pt idx="225">
                  <c:v>80</c:v>
                </c:pt>
                <c:pt idx="226">
                  <c:v>90</c:v>
                </c:pt>
                <c:pt idx="227">
                  <c:v>70</c:v>
                </c:pt>
                <c:pt idx="233">
                  <c:v>110</c:v>
                </c:pt>
                <c:pt idx="234">
                  <c:v>70</c:v>
                </c:pt>
                <c:pt idx="237">
                  <c:v>100</c:v>
                </c:pt>
                <c:pt idx="239">
                  <c:v>120</c:v>
                </c:pt>
                <c:pt idx="240">
                  <c:v>83</c:v>
                </c:pt>
                <c:pt idx="241">
                  <c:v>85</c:v>
                </c:pt>
                <c:pt idx="245">
                  <c:v>90</c:v>
                </c:pt>
                <c:pt idx="248">
                  <c:v>90</c:v>
                </c:pt>
                <c:pt idx="251">
                  <c:v>80</c:v>
                </c:pt>
                <c:pt idx="255">
                  <c:v>110</c:v>
                </c:pt>
                <c:pt idx="256">
                  <c:v>70</c:v>
                </c:pt>
                <c:pt idx="257">
                  <c:v>115</c:v>
                </c:pt>
                <c:pt idx="258">
                  <c:v>75</c:v>
                </c:pt>
                <c:pt idx="259">
                  <c:v>90</c:v>
                </c:pt>
                <c:pt idx="260">
                  <c:v>100</c:v>
                </c:pt>
                <c:pt idx="261">
                  <c:v>95</c:v>
                </c:pt>
                <c:pt idx="263">
                  <c:v>85</c:v>
                </c:pt>
                <c:pt idx="264">
                  <c:v>100</c:v>
                </c:pt>
                <c:pt idx="265">
                  <c:v>80</c:v>
                </c:pt>
                <c:pt idx="268">
                  <c:v>80</c:v>
                </c:pt>
                <c:pt idx="270">
                  <c:v>90</c:v>
                </c:pt>
                <c:pt idx="272">
                  <c:v>110</c:v>
                </c:pt>
                <c:pt idx="273">
                  <c:v>90</c:v>
                </c:pt>
                <c:pt idx="275">
                  <c:v>70</c:v>
                </c:pt>
                <c:pt idx="277">
                  <c:v>110</c:v>
                </c:pt>
                <c:pt idx="278">
                  <c:v>90</c:v>
                </c:pt>
                <c:pt idx="279">
                  <c:v>95</c:v>
                </c:pt>
                <c:pt idx="285">
                  <c:v>100</c:v>
                </c:pt>
                <c:pt idx="288">
                  <c:v>110</c:v>
                </c:pt>
                <c:pt idx="291">
                  <c:v>100</c:v>
                </c:pt>
                <c:pt idx="293">
                  <c:v>90</c:v>
                </c:pt>
                <c:pt idx="295">
                  <c:v>100</c:v>
                </c:pt>
                <c:pt idx="297">
                  <c:v>98</c:v>
                </c:pt>
                <c:pt idx="298">
                  <c:v>90</c:v>
                </c:pt>
                <c:pt idx="299">
                  <c:v>100</c:v>
                </c:pt>
                <c:pt idx="303">
                  <c:v>110</c:v>
                </c:pt>
                <c:pt idx="305">
                  <c:v>80</c:v>
                </c:pt>
                <c:pt idx="306">
                  <c:v>80</c:v>
                </c:pt>
                <c:pt idx="309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050128"/>
        <c:axId val="700050672"/>
      </c:scatterChart>
      <c:valAx>
        <c:axId val="700050128"/>
        <c:scaling>
          <c:orientation val="minMax"/>
          <c:max val="250"/>
          <c:min val="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Systolic BP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00050672"/>
        <c:crosses val="autoZero"/>
        <c:crossBetween val="midCat"/>
      </c:valAx>
      <c:valAx>
        <c:axId val="700050672"/>
        <c:scaling>
          <c:orientation val="minMax"/>
          <c:max val="140"/>
          <c:min val="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Diastolic BP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7000501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b="0"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4</xdr:row>
      <xdr:rowOff>0</xdr:rowOff>
    </xdr:from>
    <xdr:to>
      <xdr:col>11</xdr:col>
      <xdr:colOff>0</xdr:colOff>
      <xdr:row>17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112184</xdr:colOff>
      <xdr:row>20</xdr:row>
      <xdr:rowOff>10584</xdr:rowOff>
    </xdr:from>
    <xdr:to>
      <xdr:col>12</xdr:col>
      <xdr:colOff>571500</xdr:colOff>
      <xdr:row>33</xdr:row>
      <xdr:rowOff>153459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276227</xdr:colOff>
      <xdr:row>35</xdr:row>
      <xdr:rowOff>104775</xdr:rowOff>
    </xdr:from>
    <xdr:to>
      <xdr:col>5</xdr:col>
      <xdr:colOff>552451</xdr:colOff>
      <xdr:row>49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35</xdr:row>
      <xdr:rowOff>104775</xdr:rowOff>
    </xdr:from>
    <xdr:to>
      <xdr:col>10</xdr:col>
      <xdr:colOff>657225</xdr:colOff>
      <xdr:row>49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114300</xdr:colOff>
      <xdr:row>50</xdr:row>
      <xdr:rowOff>147636</xdr:rowOff>
    </xdr:from>
    <xdr:to>
      <xdr:col>16</xdr:col>
      <xdr:colOff>666750</xdr:colOff>
      <xdr:row>84</xdr:row>
      <xdr:rowOff>42332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0.52905</cdr:x>
      <cdr:y>0.07869</cdr:y>
    </cdr:from>
    <cdr:to>
      <cdr:x>0.6004</cdr:x>
      <cdr:y>0.44187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669616" y="529697"/>
          <a:ext cx="899583" cy="244475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6">
            <a:lumMod val="75000"/>
            <a:alpha val="20000"/>
          </a:schemeClr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0.59839</cdr:x>
      <cdr:y>0.07515</cdr:y>
    </cdr:from>
    <cdr:to>
      <cdr:x>0.98321</cdr:x>
      <cdr:y>0.55192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7543800" y="505883"/>
          <a:ext cx="4851400" cy="3209398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1000"/>
          </a:srgbClr>
        </a:solidFill>
        <a:ln xmlns:a="http://schemas.openxmlformats.org/drawingml/2006/main" w="28575" cmpd="sng">
          <a:noFill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0.52233</cdr:x>
      <cdr:y>0.08498</cdr:y>
    </cdr:from>
    <cdr:to>
      <cdr:x>0.60376</cdr:x>
      <cdr:y>0.14787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6584950" y="572030"/>
          <a:ext cx="1026584" cy="4233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2000" b="1">
              <a:solidFill>
                <a:srgbClr val="FF0000"/>
              </a:solidFill>
            </a:rPr>
            <a:t>PreHBP</a:t>
          </a:r>
        </a:p>
      </cdr:txBody>
    </cdr:sp>
  </cdr:relSizeAnchor>
  <cdr:relSizeAnchor xmlns:cdr="http://schemas.openxmlformats.org/drawingml/2006/chartDrawing">
    <cdr:from>
      <cdr:x>0.84637</cdr:x>
      <cdr:y>0.35068</cdr:y>
    </cdr:from>
    <cdr:to>
      <cdr:x>0.89926</cdr:x>
      <cdr:y>0.41357</cdr:y>
    </cdr:to>
    <cdr:sp macro="" textlink="">
      <cdr:nvSpPr>
        <cdr:cNvPr id="6" name="TextBox 5"/>
        <cdr:cNvSpPr txBox="1"/>
      </cdr:nvSpPr>
      <cdr:spPr>
        <a:xfrm xmlns:a="http://schemas.openxmlformats.org/drawingml/2006/main">
          <a:off x="10670117" y="2360613"/>
          <a:ext cx="666750" cy="4233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2000" b="1">
              <a:solidFill>
                <a:srgbClr val="FF0000"/>
              </a:solidFill>
            </a:rPr>
            <a:t>HBP</a:t>
          </a:r>
        </a:p>
      </cdr:txBody>
    </cdr:sp>
  </cdr:relSizeAnchor>
</c:userShapes>
</file>

<file path=xl/tables/table1.xml><?xml version="1.0" encoding="utf-8"?>
<table xmlns="http://schemas.openxmlformats.org/spreadsheetml/2006/main" id="2" name="Table2" displayName="Table2" ref="A1:M629" totalsRowShown="0">
  <autoFilter ref="A1:M629"/>
  <tableColumns count="13">
    <tableColumn id="1" name="Patient Number"/>
    <tableColumn id="2" name="Patient Name"/>
    <tableColumn id="3" name="Gender"/>
    <tableColumn id="4" name="Age"/>
    <tableColumn id="13" name="Systolic Blood Pressure"/>
    <tableColumn id="5" name="Diastolic Blood Pressure"/>
    <tableColumn id="6" name="Pulse"/>
    <tableColumn id="7" name="Respirations"/>
    <tableColumn id="8" name="Temperature"/>
    <tableColumn id="9" name="Weight"/>
    <tableColumn id="10" name="Height" dataDxfId="4"/>
    <tableColumn id="11" name="Chief Complaints" dataDxfId="3"/>
    <tableColumn id="12" name="Medications Prescribed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9"/>
  <sheetViews>
    <sheetView tabSelected="1" workbookViewId="0">
      <selection activeCell="B10" sqref="B10"/>
    </sheetView>
  </sheetViews>
  <sheetFormatPr defaultColWidth="11" defaultRowHeight="15.75" x14ac:dyDescent="0.25"/>
  <cols>
    <col min="1" max="1" width="18.5" customWidth="1"/>
    <col min="2" max="2" width="17.625" customWidth="1"/>
    <col min="8" max="8" width="14.5" customWidth="1"/>
    <col min="9" max="9" width="14.375" customWidth="1"/>
    <col min="12" max="12" width="30.875" style="3" customWidth="1"/>
    <col min="13" max="13" width="22.625" style="3" customWidth="1"/>
  </cols>
  <sheetData>
    <row r="1" spans="1:13" ht="16.5" thickBot="1" x14ac:dyDescent="0.3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3" t="s">
        <v>10</v>
      </c>
      <c r="M1" s="3" t="s">
        <v>9</v>
      </c>
    </row>
    <row r="2" spans="1:13" ht="16.5" thickBot="1" x14ac:dyDescent="0.3">
      <c r="A2" s="1">
        <v>1</v>
      </c>
      <c r="B2" s="2" t="s">
        <v>13</v>
      </c>
      <c r="C2" s="2" t="s">
        <v>14</v>
      </c>
      <c r="D2" s="1">
        <v>40</v>
      </c>
      <c r="E2" s="1">
        <v>128</v>
      </c>
      <c r="F2" s="1">
        <v>78</v>
      </c>
      <c r="G2" s="1">
        <v>48</v>
      </c>
      <c r="H2" s="1">
        <v>20</v>
      </c>
      <c r="I2" s="1">
        <v>36.444444444444443</v>
      </c>
      <c r="J2" s="2"/>
      <c r="K2" s="2"/>
      <c r="L2" s="4" t="s">
        <v>15</v>
      </c>
      <c r="M2" s="4" t="s">
        <v>16</v>
      </c>
    </row>
    <row r="3" spans="1:13" x14ac:dyDescent="0.25">
      <c r="A3" s="14">
        <v>10</v>
      </c>
      <c r="B3" s="14" t="s">
        <v>20</v>
      </c>
      <c r="C3" s="15" t="s">
        <v>17</v>
      </c>
      <c r="D3" s="15">
        <v>16</v>
      </c>
      <c r="E3" s="16"/>
      <c r="F3" s="16"/>
      <c r="G3" s="16"/>
      <c r="H3" s="17"/>
      <c r="I3" s="14">
        <v>36.388888888888886</v>
      </c>
      <c r="J3" s="15">
        <v>110</v>
      </c>
      <c r="K3" s="15">
        <v>1.6002000000000001</v>
      </c>
      <c r="L3" s="14" t="s">
        <v>445</v>
      </c>
      <c r="M3" s="14" t="s">
        <v>829</v>
      </c>
    </row>
    <row r="4" spans="1:13" x14ac:dyDescent="0.25">
      <c r="A4" s="18">
        <v>10</v>
      </c>
      <c r="B4" s="18" t="s">
        <v>446</v>
      </c>
      <c r="C4" s="19" t="s">
        <v>14</v>
      </c>
      <c r="D4" s="19">
        <v>10</v>
      </c>
      <c r="H4" s="20"/>
      <c r="I4" s="18">
        <v>36.5</v>
      </c>
      <c r="J4" s="19">
        <v>49</v>
      </c>
      <c r="K4" s="19">
        <v>1.2192000000000001</v>
      </c>
      <c r="L4" s="18" t="s">
        <v>447</v>
      </c>
      <c r="M4"/>
    </row>
    <row r="5" spans="1:13" x14ac:dyDescent="0.25">
      <c r="A5" s="18">
        <v>10</v>
      </c>
      <c r="B5" s="18" t="s">
        <v>448</v>
      </c>
      <c r="C5" s="19" t="s">
        <v>14</v>
      </c>
      <c r="D5" s="19">
        <v>8</v>
      </c>
      <c r="H5" s="20"/>
      <c r="I5" s="18">
        <v>36.166666666666664</v>
      </c>
      <c r="J5" s="19">
        <v>40</v>
      </c>
      <c r="K5" s="19">
        <v>1.143</v>
      </c>
      <c r="L5" s="18" t="s">
        <v>449</v>
      </c>
      <c r="M5" s="18" t="s">
        <v>830</v>
      </c>
    </row>
    <row r="6" spans="1:13" x14ac:dyDescent="0.25">
      <c r="A6" s="18">
        <v>10</v>
      </c>
      <c r="B6" s="18" t="s">
        <v>831</v>
      </c>
      <c r="C6" s="19" t="s">
        <v>17</v>
      </c>
      <c r="D6" s="19">
        <v>3</v>
      </c>
      <c r="H6" s="20"/>
      <c r="I6" s="18">
        <v>36.5</v>
      </c>
      <c r="J6" s="19">
        <v>32</v>
      </c>
      <c r="K6" s="19">
        <v>0.95250000000000001</v>
      </c>
      <c r="L6" s="18" t="s">
        <v>450</v>
      </c>
      <c r="M6" s="18" t="s">
        <v>451</v>
      </c>
    </row>
    <row r="7" spans="1:13" x14ac:dyDescent="0.25">
      <c r="A7" s="18">
        <v>10</v>
      </c>
      <c r="B7" s="18" t="s">
        <v>452</v>
      </c>
      <c r="C7" s="19" t="s">
        <v>14</v>
      </c>
      <c r="D7" s="19">
        <v>6</v>
      </c>
      <c r="H7" s="20"/>
      <c r="I7" s="18">
        <v>36.666666666666664</v>
      </c>
      <c r="J7" s="19">
        <v>39</v>
      </c>
      <c r="K7" s="19">
        <v>1.0668</v>
      </c>
      <c r="L7" s="18" t="s">
        <v>453</v>
      </c>
      <c r="M7" s="18" t="s">
        <v>454</v>
      </c>
    </row>
    <row r="8" spans="1:13" x14ac:dyDescent="0.25">
      <c r="A8" s="18">
        <v>10</v>
      </c>
      <c r="B8" s="18" t="s">
        <v>455</v>
      </c>
      <c r="C8" s="19" t="s">
        <v>17</v>
      </c>
      <c r="D8" s="19">
        <v>40</v>
      </c>
      <c r="E8" s="19">
        <v>150</v>
      </c>
      <c r="F8" s="19">
        <v>90</v>
      </c>
      <c r="G8" s="19">
        <v>56</v>
      </c>
      <c r="H8" s="18">
        <v>20</v>
      </c>
      <c r="I8" s="20"/>
      <c r="J8" s="19">
        <v>110</v>
      </c>
      <c r="L8" s="18" t="s">
        <v>456</v>
      </c>
      <c r="M8" s="18" t="s">
        <v>457</v>
      </c>
    </row>
    <row r="9" spans="1:13" x14ac:dyDescent="0.25">
      <c r="A9" s="18">
        <v>10</v>
      </c>
      <c r="B9" s="18" t="s">
        <v>458</v>
      </c>
      <c r="C9" s="19" t="s">
        <v>14</v>
      </c>
      <c r="D9" s="19">
        <v>44</v>
      </c>
      <c r="E9" s="19">
        <v>130</v>
      </c>
      <c r="F9" s="19">
        <v>70</v>
      </c>
      <c r="G9" s="19">
        <v>67</v>
      </c>
      <c r="H9" s="18">
        <v>16</v>
      </c>
      <c r="I9" s="20"/>
      <c r="J9" s="19">
        <v>157</v>
      </c>
      <c r="L9" s="18" t="s">
        <v>459</v>
      </c>
      <c r="M9" s="18" t="s">
        <v>460</v>
      </c>
    </row>
    <row r="10" spans="1:13" x14ac:dyDescent="0.25">
      <c r="A10" s="18">
        <v>10</v>
      </c>
      <c r="B10" s="18" t="s">
        <v>461</v>
      </c>
      <c r="C10" s="19" t="s">
        <v>14</v>
      </c>
      <c r="D10" s="19">
        <v>1</v>
      </c>
      <c r="H10" s="20"/>
      <c r="I10" s="18">
        <v>36.111111111111107</v>
      </c>
      <c r="J10" s="19">
        <v>29</v>
      </c>
      <c r="K10" s="19">
        <v>0.85089999999999999</v>
      </c>
      <c r="L10" s="18" t="s">
        <v>462</v>
      </c>
      <c r="M10" s="18" t="s">
        <v>463</v>
      </c>
    </row>
    <row r="11" spans="1:13" x14ac:dyDescent="0.25">
      <c r="A11" s="18">
        <v>10</v>
      </c>
      <c r="B11" s="18" t="s">
        <v>19</v>
      </c>
      <c r="C11" s="19" t="s">
        <v>17</v>
      </c>
      <c r="D11" s="19">
        <v>18</v>
      </c>
      <c r="H11" s="20"/>
      <c r="I11" s="18">
        <v>47.4</v>
      </c>
      <c r="J11" s="19">
        <v>78</v>
      </c>
      <c r="K11" s="19">
        <v>1.4224000000000001</v>
      </c>
      <c r="L11" s="18" t="s">
        <v>832</v>
      </c>
      <c r="M11" s="18" t="s">
        <v>464</v>
      </c>
    </row>
    <row r="12" spans="1:13" x14ac:dyDescent="0.25">
      <c r="A12" s="18">
        <v>2</v>
      </c>
      <c r="B12" s="18" t="s">
        <v>465</v>
      </c>
      <c r="C12" s="19" t="s">
        <v>17</v>
      </c>
      <c r="D12" s="19">
        <v>50</v>
      </c>
      <c r="E12" s="19">
        <v>200</v>
      </c>
      <c r="F12" s="19">
        <v>110</v>
      </c>
      <c r="G12" s="19">
        <v>88</v>
      </c>
      <c r="H12" s="18">
        <v>20</v>
      </c>
      <c r="I12" s="20"/>
      <c r="L12" s="18" t="s">
        <v>466</v>
      </c>
      <c r="M12" s="18" t="s">
        <v>467</v>
      </c>
    </row>
    <row r="13" spans="1:13" x14ac:dyDescent="0.25">
      <c r="A13" s="18">
        <v>2</v>
      </c>
      <c r="B13" s="18" t="s">
        <v>468</v>
      </c>
      <c r="C13" s="19" t="s">
        <v>14</v>
      </c>
      <c r="D13" s="19">
        <v>12</v>
      </c>
      <c r="E13" s="19"/>
      <c r="F13" s="19"/>
      <c r="G13" s="19">
        <v>80</v>
      </c>
      <c r="H13" s="18">
        <v>30</v>
      </c>
      <c r="I13" s="18">
        <v>37.111111111111107</v>
      </c>
      <c r="J13" s="19">
        <v>68</v>
      </c>
      <c r="K13" s="19">
        <v>1.397</v>
      </c>
      <c r="L13" s="18" t="s">
        <v>469</v>
      </c>
      <c r="M13" s="19" t="s">
        <v>470</v>
      </c>
    </row>
    <row r="14" spans="1:13" x14ac:dyDescent="0.25">
      <c r="A14" s="18">
        <v>2</v>
      </c>
      <c r="B14" s="18" t="s">
        <v>471</v>
      </c>
      <c r="C14" s="19" t="s">
        <v>14</v>
      </c>
      <c r="D14" s="19">
        <v>9</v>
      </c>
      <c r="G14" s="19">
        <v>75</v>
      </c>
      <c r="H14" s="18">
        <v>30</v>
      </c>
      <c r="I14" s="18">
        <v>37.333333333333336</v>
      </c>
      <c r="J14" s="19">
        <v>70</v>
      </c>
      <c r="K14" s="19">
        <v>1.4351</v>
      </c>
      <c r="L14" s="18" t="s">
        <v>472</v>
      </c>
      <c r="M14" s="21" t="s">
        <v>473</v>
      </c>
    </row>
    <row r="15" spans="1:13" x14ac:dyDescent="0.25">
      <c r="A15" s="18">
        <v>2</v>
      </c>
      <c r="B15" s="18" t="s">
        <v>474</v>
      </c>
      <c r="C15" s="19" t="s">
        <v>14</v>
      </c>
      <c r="D15" s="19">
        <v>5</v>
      </c>
      <c r="E15" s="19"/>
      <c r="G15" s="19">
        <v>70</v>
      </c>
      <c r="H15" s="18">
        <v>24</v>
      </c>
      <c r="I15" s="18">
        <v>37.55555555555555</v>
      </c>
      <c r="J15" s="19">
        <v>39</v>
      </c>
      <c r="K15" s="19">
        <v>1.1175999999999999</v>
      </c>
      <c r="L15" s="18" t="s">
        <v>475</v>
      </c>
      <c r="M15" s="18" t="s">
        <v>476</v>
      </c>
    </row>
    <row r="16" spans="1:13" x14ac:dyDescent="0.25">
      <c r="A16" s="18" t="s">
        <v>477</v>
      </c>
      <c r="B16" s="18" t="s">
        <v>478</v>
      </c>
      <c r="C16" s="19" t="s">
        <v>14</v>
      </c>
      <c r="D16" s="19">
        <v>42</v>
      </c>
      <c r="E16" s="19">
        <v>145</v>
      </c>
      <c r="F16" s="19">
        <v>90</v>
      </c>
      <c r="G16" s="19">
        <v>58</v>
      </c>
      <c r="H16" s="18">
        <v>28</v>
      </c>
      <c r="I16" s="18">
        <v>36.777777777777779</v>
      </c>
      <c r="L16" s="18" t="s">
        <v>479</v>
      </c>
      <c r="M16" s="18" t="s">
        <v>480</v>
      </c>
    </row>
    <row r="17" spans="1:13" x14ac:dyDescent="0.25">
      <c r="A17" s="18">
        <v>1</v>
      </c>
      <c r="B17" s="18" t="s">
        <v>481</v>
      </c>
      <c r="C17" s="19" t="s">
        <v>17</v>
      </c>
      <c r="D17" s="19">
        <v>62</v>
      </c>
      <c r="E17" s="19">
        <v>120</v>
      </c>
      <c r="F17" s="19">
        <v>100</v>
      </c>
      <c r="G17" s="19">
        <v>74</v>
      </c>
      <c r="H17" s="18">
        <v>15</v>
      </c>
      <c r="I17" s="20"/>
      <c r="L17" s="18" t="s">
        <v>482</v>
      </c>
      <c r="M17" s="18" t="s">
        <v>483</v>
      </c>
    </row>
    <row r="18" spans="1:13" x14ac:dyDescent="0.25">
      <c r="A18" s="18">
        <v>1</v>
      </c>
      <c r="B18" s="18" t="s">
        <v>484</v>
      </c>
      <c r="C18" s="19" t="s">
        <v>17</v>
      </c>
      <c r="D18" s="19">
        <v>64</v>
      </c>
      <c r="E18" s="19">
        <v>180</v>
      </c>
      <c r="F18" s="19">
        <v>120</v>
      </c>
      <c r="G18" s="19">
        <v>60</v>
      </c>
      <c r="H18" s="18">
        <v>26</v>
      </c>
      <c r="I18" s="20"/>
      <c r="L18" s="18" t="s">
        <v>485</v>
      </c>
      <c r="M18" s="18" t="s">
        <v>486</v>
      </c>
    </row>
    <row r="19" spans="1:13" x14ac:dyDescent="0.25">
      <c r="A19" s="18">
        <v>1</v>
      </c>
      <c r="B19" s="18" t="s">
        <v>487</v>
      </c>
      <c r="C19" s="19" t="s">
        <v>17</v>
      </c>
      <c r="D19" s="19">
        <v>5</v>
      </c>
      <c r="H19" s="20"/>
      <c r="I19" s="18">
        <v>36.222222222222221</v>
      </c>
      <c r="J19" s="19">
        <v>32.4</v>
      </c>
      <c r="K19" s="19">
        <v>0.99060000000000004</v>
      </c>
      <c r="L19" s="18" t="s">
        <v>488</v>
      </c>
      <c r="M19" s="18" t="s">
        <v>489</v>
      </c>
    </row>
    <row r="20" spans="1:13" x14ac:dyDescent="0.25">
      <c r="A20" s="18">
        <v>2</v>
      </c>
      <c r="B20" s="18" t="s">
        <v>833</v>
      </c>
      <c r="C20" s="19" t="s">
        <v>17</v>
      </c>
      <c r="D20" s="19">
        <v>40</v>
      </c>
      <c r="E20" s="19">
        <v>135</v>
      </c>
      <c r="F20" s="19">
        <v>98</v>
      </c>
      <c r="G20" s="19">
        <v>80</v>
      </c>
      <c r="H20" s="18">
        <v>12</v>
      </c>
      <c r="I20" s="20"/>
      <c r="L20" s="18" t="s">
        <v>490</v>
      </c>
      <c r="M20" s="18" t="s">
        <v>491</v>
      </c>
    </row>
    <row r="21" spans="1:13" x14ac:dyDescent="0.25">
      <c r="A21" s="18">
        <v>2</v>
      </c>
      <c r="B21" s="18" t="s">
        <v>492</v>
      </c>
      <c r="C21" s="19" t="s">
        <v>17</v>
      </c>
      <c r="D21" s="19">
        <v>40</v>
      </c>
      <c r="E21" s="19">
        <v>140</v>
      </c>
      <c r="F21" s="19">
        <v>90</v>
      </c>
      <c r="G21" s="19">
        <v>42</v>
      </c>
      <c r="H21" s="18">
        <v>28</v>
      </c>
      <c r="I21" s="20"/>
      <c r="L21" s="18" t="s">
        <v>493</v>
      </c>
      <c r="M21" s="18" t="s">
        <v>494</v>
      </c>
    </row>
    <row r="22" spans="1:13" x14ac:dyDescent="0.25">
      <c r="A22" s="18">
        <v>2</v>
      </c>
      <c r="B22" s="18" t="s">
        <v>495</v>
      </c>
      <c r="C22" s="19" t="s">
        <v>14</v>
      </c>
      <c r="D22" s="19">
        <v>12</v>
      </c>
      <c r="H22" s="20"/>
      <c r="I22" s="18">
        <v>36.666666666666664</v>
      </c>
      <c r="J22" s="19">
        <v>100</v>
      </c>
      <c r="K22" s="19">
        <v>1.3081</v>
      </c>
      <c r="L22" s="18" t="s">
        <v>496</v>
      </c>
      <c r="M22" s="18" t="s">
        <v>497</v>
      </c>
    </row>
    <row r="23" spans="1:13" x14ac:dyDescent="0.25">
      <c r="A23" s="18">
        <v>3</v>
      </c>
      <c r="B23" s="18" t="s">
        <v>498</v>
      </c>
      <c r="C23" s="19" t="s">
        <v>17</v>
      </c>
      <c r="D23" s="19">
        <v>42</v>
      </c>
      <c r="E23" s="19">
        <v>130</v>
      </c>
      <c r="F23" s="19">
        <v>80</v>
      </c>
      <c r="G23" s="19">
        <v>44</v>
      </c>
      <c r="H23" s="18">
        <v>24</v>
      </c>
      <c r="I23" s="20"/>
      <c r="L23" s="18" t="s">
        <v>499</v>
      </c>
      <c r="M23" s="18" t="s">
        <v>500</v>
      </c>
    </row>
    <row r="24" spans="1:13" x14ac:dyDescent="0.25">
      <c r="A24" s="18">
        <v>4</v>
      </c>
      <c r="B24" s="18" t="s">
        <v>501</v>
      </c>
      <c r="C24" s="19" t="s">
        <v>14</v>
      </c>
      <c r="D24" s="19">
        <v>70</v>
      </c>
      <c r="E24" s="19">
        <v>130</v>
      </c>
      <c r="F24" s="19">
        <v>70</v>
      </c>
      <c r="G24" s="19">
        <v>48</v>
      </c>
      <c r="H24" s="18">
        <v>18</v>
      </c>
      <c r="I24" s="20"/>
      <c r="L24" s="18" t="s">
        <v>502</v>
      </c>
      <c r="M24" s="18" t="s">
        <v>503</v>
      </c>
    </row>
    <row r="25" spans="1:13" x14ac:dyDescent="0.25">
      <c r="A25" s="18">
        <v>5</v>
      </c>
      <c r="B25" s="18" t="s">
        <v>504</v>
      </c>
      <c r="C25" s="19" t="s">
        <v>14</v>
      </c>
      <c r="D25" s="19">
        <v>5</v>
      </c>
      <c r="H25" s="20"/>
      <c r="I25" s="18">
        <v>36.055555555555557</v>
      </c>
      <c r="J25" s="19">
        <v>41.2</v>
      </c>
      <c r="K25" s="19">
        <v>1.1049</v>
      </c>
      <c r="L25" s="18" t="s">
        <v>505</v>
      </c>
      <c r="M25" s="18" t="s">
        <v>506</v>
      </c>
    </row>
    <row r="26" spans="1:13" x14ac:dyDescent="0.25">
      <c r="A26" s="18">
        <v>5</v>
      </c>
      <c r="B26" s="18" t="s">
        <v>507</v>
      </c>
      <c r="C26" s="19" t="s">
        <v>17</v>
      </c>
      <c r="D26" s="19">
        <v>53</v>
      </c>
      <c r="E26" s="19">
        <v>130</v>
      </c>
      <c r="F26" s="19">
        <v>90</v>
      </c>
      <c r="G26" s="19">
        <v>84</v>
      </c>
      <c r="H26" s="18">
        <v>16</v>
      </c>
      <c r="I26" s="20"/>
      <c r="L26" s="18" t="s">
        <v>508</v>
      </c>
      <c r="M26" s="18" t="s">
        <v>509</v>
      </c>
    </row>
    <row r="27" spans="1:13" x14ac:dyDescent="0.25">
      <c r="A27" s="18">
        <v>6</v>
      </c>
      <c r="B27" s="18" t="s">
        <v>510</v>
      </c>
      <c r="C27" s="19" t="s">
        <v>14</v>
      </c>
      <c r="D27" s="19">
        <v>90</v>
      </c>
      <c r="E27" s="19">
        <v>118</v>
      </c>
      <c r="F27" s="19">
        <v>80</v>
      </c>
      <c r="G27" s="19">
        <v>78</v>
      </c>
      <c r="H27" s="18">
        <v>20</v>
      </c>
      <c r="I27" s="20"/>
      <c r="L27" s="18" t="s">
        <v>511</v>
      </c>
      <c r="M27" s="18" t="s">
        <v>512</v>
      </c>
    </row>
    <row r="28" spans="1:13" x14ac:dyDescent="0.25">
      <c r="A28" s="18">
        <v>6</v>
      </c>
      <c r="B28" s="18" t="s">
        <v>513</v>
      </c>
      <c r="C28" s="19" t="s">
        <v>14</v>
      </c>
      <c r="D28" s="19">
        <v>40</v>
      </c>
      <c r="E28" s="19">
        <v>160</v>
      </c>
      <c r="F28" s="19">
        <v>120</v>
      </c>
      <c r="G28" s="19">
        <v>74</v>
      </c>
      <c r="H28" s="18">
        <v>24</v>
      </c>
      <c r="I28" s="20"/>
      <c r="L28" s="18" t="s">
        <v>514</v>
      </c>
      <c r="M28" s="22" t="s">
        <v>515</v>
      </c>
    </row>
    <row r="29" spans="1:13" x14ac:dyDescent="0.25">
      <c r="A29" s="18">
        <v>6</v>
      </c>
      <c r="B29" s="18" t="s">
        <v>516</v>
      </c>
      <c r="C29" s="19" t="s">
        <v>14</v>
      </c>
      <c r="D29" s="19">
        <v>40</v>
      </c>
      <c r="E29" s="19">
        <v>145</v>
      </c>
      <c r="F29" s="19">
        <v>90</v>
      </c>
      <c r="G29" s="19">
        <v>62</v>
      </c>
      <c r="H29" s="18">
        <v>27</v>
      </c>
      <c r="I29" s="20"/>
      <c r="L29" s="18" t="s">
        <v>517</v>
      </c>
      <c r="M29" s="18" t="s">
        <v>518</v>
      </c>
    </row>
    <row r="30" spans="1:13" x14ac:dyDescent="0.25">
      <c r="A30" s="18">
        <v>6</v>
      </c>
      <c r="B30" s="18" t="s">
        <v>834</v>
      </c>
      <c r="C30" s="19" t="s">
        <v>14</v>
      </c>
      <c r="D30" s="19">
        <v>50</v>
      </c>
      <c r="E30" s="19">
        <v>150</v>
      </c>
      <c r="F30" s="19">
        <v>110</v>
      </c>
      <c r="G30" s="19">
        <v>72</v>
      </c>
      <c r="H30" s="18">
        <v>16</v>
      </c>
      <c r="I30" s="20"/>
      <c r="L30" s="18" t="s">
        <v>519</v>
      </c>
      <c r="M30" s="18" t="s">
        <v>520</v>
      </c>
    </row>
    <row r="31" spans="1:13" x14ac:dyDescent="0.25">
      <c r="A31" s="18">
        <v>6</v>
      </c>
      <c r="B31" s="18" t="s">
        <v>521</v>
      </c>
      <c r="C31" s="19" t="s">
        <v>14</v>
      </c>
      <c r="D31" s="19">
        <v>9</v>
      </c>
      <c r="H31" s="20"/>
      <c r="I31" s="18">
        <v>36.444444444444443</v>
      </c>
      <c r="J31" s="19">
        <v>41</v>
      </c>
      <c r="K31" s="19">
        <v>1.1938</v>
      </c>
      <c r="L31" s="18" t="s">
        <v>522</v>
      </c>
      <c r="M31" s="18" t="s">
        <v>523</v>
      </c>
    </row>
    <row r="32" spans="1:13" x14ac:dyDescent="0.25">
      <c r="A32" s="18">
        <v>6</v>
      </c>
      <c r="B32" s="18" t="s">
        <v>524</v>
      </c>
      <c r="C32" s="19" t="s">
        <v>14</v>
      </c>
      <c r="D32" s="19">
        <v>42</v>
      </c>
      <c r="E32" s="19">
        <v>180</v>
      </c>
      <c r="F32" s="19">
        <v>100</v>
      </c>
      <c r="G32" s="19">
        <v>80</v>
      </c>
      <c r="H32" s="18">
        <v>12</v>
      </c>
      <c r="I32" s="20"/>
      <c r="L32" s="18" t="s">
        <v>525</v>
      </c>
      <c r="M32" s="18" t="s">
        <v>526</v>
      </c>
    </row>
    <row r="33" spans="1:13" x14ac:dyDescent="0.25">
      <c r="A33" s="18">
        <v>6</v>
      </c>
      <c r="B33" s="18" t="s">
        <v>527</v>
      </c>
      <c r="C33" s="19" t="s">
        <v>14</v>
      </c>
      <c r="D33" s="19">
        <v>40</v>
      </c>
      <c r="E33" s="19">
        <v>140</v>
      </c>
      <c r="F33" s="19">
        <v>90</v>
      </c>
      <c r="G33" s="19">
        <v>76</v>
      </c>
      <c r="H33" s="18">
        <v>12</v>
      </c>
      <c r="I33" s="20"/>
      <c r="L33" s="18" t="s">
        <v>528</v>
      </c>
      <c r="M33" s="18" t="s">
        <v>529</v>
      </c>
    </row>
    <row r="34" spans="1:13" x14ac:dyDescent="0.25">
      <c r="A34" s="18">
        <v>8</v>
      </c>
      <c r="B34" s="18" t="s">
        <v>530</v>
      </c>
      <c r="C34" s="19" t="s">
        <v>14</v>
      </c>
      <c r="D34" s="19">
        <v>19</v>
      </c>
      <c r="E34" s="19">
        <v>125</v>
      </c>
      <c r="F34" s="19">
        <v>80</v>
      </c>
      <c r="G34" s="19">
        <v>66</v>
      </c>
      <c r="H34" s="18">
        <v>28</v>
      </c>
      <c r="I34" s="20"/>
      <c r="L34" s="18" t="s">
        <v>531</v>
      </c>
      <c r="M34" s="18" t="s">
        <v>532</v>
      </c>
    </row>
    <row r="35" spans="1:13" x14ac:dyDescent="0.25">
      <c r="A35" s="18">
        <v>8</v>
      </c>
      <c r="B35" s="18" t="s">
        <v>533</v>
      </c>
      <c r="C35" s="19" t="s">
        <v>14</v>
      </c>
      <c r="D35" s="19">
        <v>8</v>
      </c>
      <c r="H35" s="20"/>
      <c r="I35" s="18">
        <v>37.277777777777771</v>
      </c>
      <c r="J35" s="19">
        <v>49.2</v>
      </c>
      <c r="K35" s="19">
        <v>1.2319</v>
      </c>
      <c r="L35" s="18" t="s">
        <v>534</v>
      </c>
      <c r="M35" s="18" t="s">
        <v>535</v>
      </c>
    </row>
    <row r="36" spans="1:13" x14ac:dyDescent="0.25">
      <c r="A36" s="18">
        <v>8</v>
      </c>
      <c r="B36" s="18" t="s">
        <v>536</v>
      </c>
      <c r="C36" s="19" t="s">
        <v>14</v>
      </c>
      <c r="D36" s="19">
        <v>15</v>
      </c>
      <c r="H36" s="20"/>
      <c r="I36" s="18">
        <v>37.277777777777771</v>
      </c>
      <c r="J36" s="19">
        <v>92.4</v>
      </c>
      <c r="K36" s="19">
        <v>1.5874999999999999</v>
      </c>
      <c r="L36" s="18" t="s">
        <v>537</v>
      </c>
      <c r="M36" s="18" t="s">
        <v>835</v>
      </c>
    </row>
    <row r="37" spans="1:13" x14ac:dyDescent="0.25">
      <c r="A37" s="18">
        <v>8</v>
      </c>
      <c r="B37" s="18" t="s">
        <v>538</v>
      </c>
      <c r="C37" s="19" t="s">
        <v>17</v>
      </c>
      <c r="D37" s="19">
        <v>6</v>
      </c>
      <c r="H37" s="20"/>
      <c r="I37" s="18">
        <v>36.5</v>
      </c>
      <c r="J37" s="19">
        <v>50</v>
      </c>
      <c r="K37" s="19">
        <v>1.2445999999999999</v>
      </c>
      <c r="L37" s="18" t="s">
        <v>496</v>
      </c>
      <c r="M37" s="18" t="s">
        <v>539</v>
      </c>
    </row>
    <row r="38" spans="1:13" x14ac:dyDescent="0.25">
      <c r="A38" s="18">
        <v>9</v>
      </c>
      <c r="B38" s="18" t="s">
        <v>836</v>
      </c>
      <c r="C38" s="19" t="s">
        <v>14</v>
      </c>
      <c r="D38" s="19">
        <v>8</v>
      </c>
      <c r="H38" s="20"/>
      <c r="I38" s="18">
        <v>37.611111111111114</v>
      </c>
      <c r="J38" s="19">
        <v>53</v>
      </c>
      <c r="K38" s="19">
        <v>1.2827</v>
      </c>
      <c r="L38" s="18" t="s">
        <v>540</v>
      </c>
      <c r="M38" s="18" t="s">
        <v>541</v>
      </c>
    </row>
    <row r="39" spans="1:13" x14ac:dyDescent="0.25">
      <c r="A39" s="18">
        <v>9</v>
      </c>
      <c r="B39" s="18" t="s">
        <v>542</v>
      </c>
      <c r="C39" s="19" t="s">
        <v>14</v>
      </c>
      <c r="D39" s="19">
        <v>5</v>
      </c>
      <c r="H39" s="20"/>
      <c r="I39" s="18">
        <v>37.388888888888886</v>
      </c>
      <c r="J39" s="19">
        <v>42</v>
      </c>
      <c r="K39" s="19">
        <v>1.1049</v>
      </c>
      <c r="L39" s="18" t="s">
        <v>543</v>
      </c>
      <c r="M39" s="18" t="s">
        <v>544</v>
      </c>
    </row>
    <row r="40" spans="1:13" x14ac:dyDescent="0.25">
      <c r="A40" s="18">
        <v>9</v>
      </c>
      <c r="B40" s="18" t="s">
        <v>545</v>
      </c>
      <c r="C40" s="19" t="s">
        <v>17</v>
      </c>
      <c r="D40" s="19">
        <v>3</v>
      </c>
      <c r="H40" s="20"/>
      <c r="I40" s="18">
        <v>36.388888888888886</v>
      </c>
      <c r="J40" s="19">
        <v>24.6</v>
      </c>
      <c r="K40" s="19">
        <v>0.86360000000000003</v>
      </c>
      <c r="L40" s="18" t="s">
        <v>546</v>
      </c>
      <c r="M40" s="18" t="s">
        <v>547</v>
      </c>
    </row>
    <row r="41" spans="1:13" x14ac:dyDescent="0.25">
      <c r="A41" s="18">
        <v>9</v>
      </c>
      <c r="B41" s="18" t="s">
        <v>548</v>
      </c>
      <c r="C41" s="19" t="s">
        <v>17</v>
      </c>
      <c r="H41" s="20"/>
      <c r="I41" s="18">
        <v>36.222222222222221</v>
      </c>
      <c r="J41" s="19">
        <v>17</v>
      </c>
      <c r="K41" s="19">
        <v>0.67310000000000003</v>
      </c>
      <c r="L41" s="18" t="s">
        <v>549</v>
      </c>
      <c r="M41" s="18" t="s">
        <v>550</v>
      </c>
    </row>
    <row r="42" spans="1:13" x14ac:dyDescent="0.25">
      <c r="A42" s="18">
        <v>9</v>
      </c>
      <c r="B42" s="18" t="s">
        <v>551</v>
      </c>
      <c r="C42" s="19" t="s">
        <v>17</v>
      </c>
      <c r="D42" s="19">
        <v>60</v>
      </c>
      <c r="E42" s="19">
        <v>180</v>
      </c>
      <c r="F42" s="19">
        <v>105</v>
      </c>
      <c r="G42" s="19">
        <v>65</v>
      </c>
      <c r="H42" s="18">
        <v>16</v>
      </c>
      <c r="I42" s="20"/>
      <c r="L42" s="18" t="s">
        <v>552</v>
      </c>
      <c r="M42" s="18" t="s">
        <v>553</v>
      </c>
    </row>
    <row r="43" spans="1:13" x14ac:dyDescent="0.25">
      <c r="A43" s="18">
        <v>9</v>
      </c>
      <c r="B43" s="18" t="s">
        <v>554</v>
      </c>
      <c r="C43" s="19" t="s">
        <v>17</v>
      </c>
      <c r="D43" s="19">
        <v>28</v>
      </c>
      <c r="E43" s="19">
        <v>130</v>
      </c>
      <c r="F43" s="19">
        <v>100</v>
      </c>
      <c r="G43" s="19">
        <v>60</v>
      </c>
      <c r="H43" s="18">
        <v>28</v>
      </c>
      <c r="I43" s="20"/>
      <c r="L43" s="18" t="s">
        <v>537</v>
      </c>
      <c r="M43" s="18" t="s">
        <v>555</v>
      </c>
    </row>
    <row r="44" spans="1:13" x14ac:dyDescent="0.25">
      <c r="A44" s="18">
        <v>9</v>
      </c>
      <c r="B44" s="18" t="s">
        <v>556</v>
      </c>
      <c r="C44" s="19" t="s">
        <v>17</v>
      </c>
      <c r="D44" s="19">
        <v>11</v>
      </c>
      <c r="H44" s="20"/>
      <c r="I44" s="18">
        <v>37.333333333333336</v>
      </c>
      <c r="J44" s="19">
        <v>65</v>
      </c>
      <c r="K44" s="19">
        <v>1.4478</v>
      </c>
      <c r="L44" s="18" t="s">
        <v>557</v>
      </c>
      <c r="M44" s="18" t="s">
        <v>558</v>
      </c>
    </row>
    <row r="45" spans="1:13" x14ac:dyDescent="0.25">
      <c r="A45" s="18">
        <v>9</v>
      </c>
      <c r="B45" s="18" t="s">
        <v>559</v>
      </c>
      <c r="C45" s="19" t="s">
        <v>14</v>
      </c>
      <c r="D45" s="19">
        <v>14</v>
      </c>
      <c r="H45" s="20"/>
      <c r="I45" s="18">
        <v>37.333333333333336</v>
      </c>
      <c r="J45" s="19">
        <v>79</v>
      </c>
      <c r="K45" s="19">
        <v>1.524</v>
      </c>
      <c r="L45" s="18" t="s">
        <v>560</v>
      </c>
      <c r="M45" s="18" t="s">
        <v>561</v>
      </c>
    </row>
    <row r="46" spans="1:13" x14ac:dyDescent="0.25">
      <c r="A46" s="18">
        <v>11</v>
      </c>
      <c r="B46" s="18" t="s">
        <v>562</v>
      </c>
      <c r="C46" s="19" t="s">
        <v>14</v>
      </c>
      <c r="D46" s="19">
        <v>49</v>
      </c>
      <c r="E46" s="19">
        <v>125</v>
      </c>
      <c r="F46" s="19">
        <v>75</v>
      </c>
      <c r="G46" s="19">
        <v>65</v>
      </c>
      <c r="H46" s="18">
        <v>20</v>
      </c>
      <c r="I46" s="20"/>
      <c r="L46" s="18" t="s">
        <v>563</v>
      </c>
      <c r="M46" s="18" t="s">
        <v>564</v>
      </c>
    </row>
    <row r="47" spans="1:13" x14ac:dyDescent="0.25">
      <c r="A47" s="18">
        <v>14</v>
      </c>
      <c r="B47" s="18" t="s">
        <v>565</v>
      </c>
      <c r="C47" s="19" t="s">
        <v>17</v>
      </c>
      <c r="D47" s="19">
        <v>60</v>
      </c>
      <c r="E47" s="19">
        <v>120</v>
      </c>
      <c r="F47" s="19">
        <v>80</v>
      </c>
      <c r="G47" s="19">
        <v>62</v>
      </c>
      <c r="H47" s="18">
        <v>16</v>
      </c>
      <c r="I47" s="20"/>
      <c r="L47" s="18" t="s">
        <v>566</v>
      </c>
      <c r="M47" s="18" t="s">
        <v>567</v>
      </c>
    </row>
    <row r="48" spans="1:13" x14ac:dyDescent="0.25">
      <c r="A48" s="18">
        <v>14</v>
      </c>
      <c r="B48" s="18" t="s">
        <v>568</v>
      </c>
      <c r="C48" s="19" t="s">
        <v>17</v>
      </c>
      <c r="D48" s="19">
        <v>6</v>
      </c>
      <c r="H48" s="20"/>
      <c r="I48" s="18">
        <v>36.777777777777779</v>
      </c>
      <c r="J48" s="19">
        <v>38</v>
      </c>
      <c r="K48" s="19">
        <v>1.0414000000000001</v>
      </c>
      <c r="L48" s="18" t="s">
        <v>569</v>
      </c>
      <c r="M48" s="18" t="s">
        <v>567</v>
      </c>
    </row>
    <row r="49" spans="1:13" x14ac:dyDescent="0.25">
      <c r="A49" s="18">
        <v>14</v>
      </c>
      <c r="B49" s="18" t="s">
        <v>570</v>
      </c>
      <c r="C49" s="19" t="s">
        <v>17</v>
      </c>
      <c r="D49" s="19">
        <v>40</v>
      </c>
      <c r="E49" s="19">
        <v>110</v>
      </c>
      <c r="F49" s="19">
        <v>85</v>
      </c>
      <c r="G49" s="19">
        <v>90</v>
      </c>
      <c r="H49" s="18">
        <v>20</v>
      </c>
      <c r="I49" s="20"/>
      <c r="L49" s="20"/>
      <c r="M49" s="18" t="s">
        <v>571</v>
      </c>
    </row>
    <row r="50" spans="1:13" x14ac:dyDescent="0.25">
      <c r="A50" s="18">
        <v>14</v>
      </c>
      <c r="B50" s="18" t="s">
        <v>572</v>
      </c>
      <c r="C50" s="19" t="s">
        <v>17</v>
      </c>
      <c r="D50" s="19">
        <v>35</v>
      </c>
      <c r="E50" s="19">
        <v>130</v>
      </c>
      <c r="F50" s="19">
        <v>85</v>
      </c>
      <c r="G50" s="19">
        <v>74</v>
      </c>
      <c r="H50" s="18">
        <v>20</v>
      </c>
      <c r="I50" s="20"/>
      <c r="L50" s="20"/>
      <c r="M50" s="18" t="s">
        <v>573</v>
      </c>
    </row>
    <row r="51" spans="1:13" x14ac:dyDescent="0.25">
      <c r="A51" s="18">
        <v>12</v>
      </c>
      <c r="B51" s="18" t="s">
        <v>574</v>
      </c>
      <c r="C51" s="19" t="s">
        <v>14</v>
      </c>
      <c r="D51" s="19">
        <v>45</v>
      </c>
      <c r="E51" s="19">
        <v>140</v>
      </c>
      <c r="F51" s="19">
        <v>80</v>
      </c>
      <c r="G51" s="19">
        <v>52</v>
      </c>
      <c r="H51" s="18">
        <v>12</v>
      </c>
      <c r="I51" s="20"/>
      <c r="L51" s="18" t="s">
        <v>575</v>
      </c>
      <c r="M51" s="18" t="s">
        <v>576</v>
      </c>
    </row>
    <row r="52" spans="1:13" x14ac:dyDescent="0.25">
      <c r="A52" s="18">
        <v>13</v>
      </c>
      <c r="B52" s="18" t="s">
        <v>577</v>
      </c>
      <c r="C52" s="19" t="s">
        <v>17</v>
      </c>
      <c r="D52" s="19">
        <v>14</v>
      </c>
      <c r="H52" s="20"/>
      <c r="I52" s="18">
        <v>36.722222222222221</v>
      </c>
      <c r="J52" s="19">
        <v>124.6</v>
      </c>
      <c r="K52" s="19">
        <v>1.6637</v>
      </c>
      <c r="L52" s="18" t="s">
        <v>578</v>
      </c>
      <c r="M52" s="18" t="s">
        <v>579</v>
      </c>
    </row>
    <row r="53" spans="1:13" x14ac:dyDescent="0.25">
      <c r="A53" s="18">
        <v>13</v>
      </c>
      <c r="B53" s="18" t="s">
        <v>580</v>
      </c>
      <c r="C53" s="19" t="s">
        <v>17</v>
      </c>
      <c r="D53" s="19">
        <v>50</v>
      </c>
      <c r="E53" s="19">
        <v>125</v>
      </c>
      <c r="F53" s="19">
        <v>80</v>
      </c>
      <c r="G53" s="19">
        <v>56</v>
      </c>
      <c r="H53" s="18">
        <v>24</v>
      </c>
      <c r="I53" s="20"/>
      <c r="L53" s="18" t="s">
        <v>581</v>
      </c>
      <c r="M53" s="18" t="s">
        <v>582</v>
      </c>
    </row>
    <row r="54" spans="1:13" x14ac:dyDescent="0.25">
      <c r="A54" s="18">
        <v>13</v>
      </c>
      <c r="B54" s="18" t="s">
        <v>583</v>
      </c>
      <c r="C54" s="19" t="s">
        <v>17</v>
      </c>
      <c r="D54" s="19">
        <v>60</v>
      </c>
      <c r="E54" s="19">
        <v>140</v>
      </c>
      <c r="F54" s="19">
        <v>100</v>
      </c>
      <c r="G54" s="19">
        <v>65</v>
      </c>
      <c r="H54" s="18">
        <v>15</v>
      </c>
      <c r="I54" s="20"/>
      <c r="L54" s="18" t="s">
        <v>584</v>
      </c>
      <c r="M54" s="18" t="s">
        <v>585</v>
      </c>
    </row>
    <row r="55" spans="1:13" x14ac:dyDescent="0.25">
      <c r="A55" s="18">
        <v>13</v>
      </c>
      <c r="B55" s="18" t="s">
        <v>586</v>
      </c>
      <c r="C55" s="19" t="s">
        <v>17</v>
      </c>
      <c r="D55" s="19">
        <v>60</v>
      </c>
      <c r="E55" s="19">
        <v>140</v>
      </c>
      <c r="F55" s="19">
        <v>70</v>
      </c>
      <c r="G55" s="19">
        <v>52</v>
      </c>
      <c r="H55" s="18">
        <v>24</v>
      </c>
      <c r="I55" s="20"/>
      <c r="L55" s="18" t="s">
        <v>587</v>
      </c>
      <c r="M55" s="18" t="s">
        <v>588</v>
      </c>
    </row>
    <row r="56" spans="1:13" x14ac:dyDescent="0.25">
      <c r="A56" s="18">
        <v>13</v>
      </c>
      <c r="B56" s="18" t="s">
        <v>589</v>
      </c>
      <c r="C56" s="19" t="s">
        <v>17</v>
      </c>
      <c r="D56" s="19">
        <v>60</v>
      </c>
      <c r="E56" s="19">
        <v>170</v>
      </c>
      <c r="F56" s="19">
        <v>130</v>
      </c>
      <c r="G56" s="19">
        <v>64</v>
      </c>
      <c r="H56" s="18">
        <v>22</v>
      </c>
      <c r="I56" s="20"/>
      <c r="L56" s="18" t="s">
        <v>590</v>
      </c>
      <c r="M56" s="18" t="s">
        <v>591</v>
      </c>
    </row>
    <row r="57" spans="1:13" x14ac:dyDescent="0.25">
      <c r="A57" s="18">
        <v>13</v>
      </c>
      <c r="B57" s="18" t="s">
        <v>592</v>
      </c>
      <c r="C57" s="19" t="s">
        <v>17</v>
      </c>
      <c r="D57" s="19">
        <v>10</v>
      </c>
      <c r="H57" s="20"/>
      <c r="I57" s="18">
        <v>37.166666666666671</v>
      </c>
      <c r="J57" s="19">
        <v>46.2</v>
      </c>
      <c r="K57" s="19">
        <v>1.1175999999999999</v>
      </c>
      <c r="L57" s="18" t="s">
        <v>837</v>
      </c>
      <c r="M57" s="18" t="s">
        <v>593</v>
      </c>
    </row>
    <row r="58" spans="1:13" x14ac:dyDescent="0.25">
      <c r="A58" s="18">
        <v>13</v>
      </c>
      <c r="B58" s="18" t="s">
        <v>594</v>
      </c>
      <c r="C58" s="19" t="s">
        <v>17</v>
      </c>
      <c r="D58" s="19">
        <v>35</v>
      </c>
      <c r="E58" s="19">
        <v>117</v>
      </c>
      <c r="F58" s="19">
        <v>78</v>
      </c>
      <c r="G58" s="19">
        <v>60</v>
      </c>
      <c r="H58" s="18">
        <v>12</v>
      </c>
      <c r="I58" s="20"/>
      <c r="L58" s="18" t="s">
        <v>595</v>
      </c>
      <c r="M58" s="18" t="s">
        <v>596</v>
      </c>
    </row>
    <row r="59" spans="1:13" x14ac:dyDescent="0.25">
      <c r="A59" s="18">
        <v>15</v>
      </c>
      <c r="B59" s="18" t="s">
        <v>597</v>
      </c>
      <c r="C59" s="19" t="s">
        <v>17</v>
      </c>
      <c r="D59" s="19">
        <v>45</v>
      </c>
      <c r="E59" s="19">
        <v>130</v>
      </c>
      <c r="F59" s="19">
        <v>70</v>
      </c>
      <c r="G59" s="19">
        <v>52</v>
      </c>
      <c r="H59" s="18">
        <v>30</v>
      </c>
      <c r="I59" s="20"/>
      <c r="L59" s="18" t="s">
        <v>598</v>
      </c>
      <c r="M59" s="18" t="s">
        <v>599</v>
      </c>
    </row>
    <row r="60" spans="1:13" x14ac:dyDescent="0.25">
      <c r="A60" s="18">
        <v>15</v>
      </c>
      <c r="B60" s="18" t="s">
        <v>600</v>
      </c>
      <c r="C60" s="19" t="s">
        <v>17</v>
      </c>
      <c r="D60" s="19">
        <v>39</v>
      </c>
      <c r="E60" s="19">
        <v>150</v>
      </c>
      <c r="F60" s="19">
        <v>110</v>
      </c>
      <c r="G60" s="19">
        <v>74</v>
      </c>
      <c r="H60" s="18">
        <v>12</v>
      </c>
      <c r="I60" s="20"/>
      <c r="L60" s="18" t="s">
        <v>601</v>
      </c>
      <c r="M60" s="18" t="s">
        <v>602</v>
      </c>
    </row>
    <row r="61" spans="1:13" x14ac:dyDescent="0.25">
      <c r="A61" s="18">
        <v>15</v>
      </c>
      <c r="B61" s="18" t="s">
        <v>603</v>
      </c>
      <c r="C61" s="19" t="s">
        <v>17</v>
      </c>
      <c r="D61" s="19">
        <v>19</v>
      </c>
      <c r="E61" s="19">
        <v>120</v>
      </c>
      <c r="F61" s="19">
        <v>80</v>
      </c>
      <c r="G61" s="19">
        <v>44</v>
      </c>
      <c r="H61" s="18">
        <v>26</v>
      </c>
      <c r="I61" s="20"/>
      <c r="L61" s="18" t="s">
        <v>604</v>
      </c>
      <c r="M61" s="20"/>
    </row>
    <row r="62" spans="1:13" x14ac:dyDescent="0.25">
      <c r="A62" s="18">
        <v>15</v>
      </c>
      <c r="B62" s="18" t="s">
        <v>605</v>
      </c>
      <c r="C62" s="19" t="s">
        <v>17</v>
      </c>
      <c r="D62" s="19">
        <v>18</v>
      </c>
      <c r="E62" s="19">
        <v>140</v>
      </c>
      <c r="F62" s="19">
        <v>95</v>
      </c>
      <c r="G62" s="19">
        <v>72</v>
      </c>
      <c r="H62" s="18">
        <v>16</v>
      </c>
      <c r="I62" s="20"/>
      <c r="L62" s="18" t="s">
        <v>606</v>
      </c>
      <c r="M62" s="18" t="s">
        <v>607</v>
      </c>
    </row>
    <row r="63" spans="1:13" x14ac:dyDescent="0.25">
      <c r="A63" s="18">
        <v>17</v>
      </c>
      <c r="B63" s="18" t="s">
        <v>608</v>
      </c>
      <c r="C63" s="19" t="s">
        <v>17</v>
      </c>
      <c r="D63" s="19">
        <v>50</v>
      </c>
      <c r="E63" s="19">
        <v>140</v>
      </c>
      <c r="F63" s="19">
        <v>90</v>
      </c>
      <c r="G63" s="19">
        <v>52</v>
      </c>
      <c r="H63" s="18">
        <v>20</v>
      </c>
      <c r="I63" s="20"/>
      <c r="L63" s="18" t="s">
        <v>838</v>
      </c>
      <c r="M63" s="18" t="s">
        <v>609</v>
      </c>
    </row>
    <row r="64" spans="1:13" x14ac:dyDescent="0.25">
      <c r="A64" s="18">
        <v>17</v>
      </c>
      <c r="B64" s="18" t="s">
        <v>610</v>
      </c>
      <c r="C64" s="19" t="s">
        <v>17</v>
      </c>
      <c r="D64" s="19">
        <v>45</v>
      </c>
      <c r="E64" s="19">
        <v>135</v>
      </c>
      <c r="F64" s="19">
        <v>95</v>
      </c>
      <c r="G64" s="19">
        <v>90</v>
      </c>
      <c r="H64" s="18">
        <v>16</v>
      </c>
      <c r="I64" s="20"/>
      <c r="L64" s="18" t="s">
        <v>611</v>
      </c>
      <c r="M64" s="18" t="s">
        <v>612</v>
      </c>
    </row>
    <row r="65" spans="1:13" x14ac:dyDescent="0.25">
      <c r="A65" s="18">
        <v>17</v>
      </c>
      <c r="B65" s="18" t="s">
        <v>613</v>
      </c>
      <c r="C65" s="19" t="s">
        <v>14</v>
      </c>
      <c r="D65" s="19">
        <v>50</v>
      </c>
      <c r="E65" s="19">
        <v>160</v>
      </c>
      <c r="F65" s="19">
        <v>110</v>
      </c>
      <c r="G65" s="19">
        <v>60</v>
      </c>
      <c r="H65" s="18">
        <v>22</v>
      </c>
      <c r="I65" s="20"/>
      <c r="L65" s="18" t="s">
        <v>614</v>
      </c>
      <c r="M65" s="18" t="s">
        <v>615</v>
      </c>
    </row>
    <row r="66" spans="1:13" x14ac:dyDescent="0.25">
      <c r="A66" s="18">
        <v>17</v>
      </c>
      <c r="B66" s="18" t="s">
        <v>616</v>
      </c>
      <c r="C66" s="19" t="s">
        <v>17</v>
      </c>
      <c r="D66" s="19">
        <v>10</v>
      </c>
      <c r="H66" s="20"/>
      <c r="I66" s="18">
        <v>36.944444444444443</v>
      </c>
      <c r="J66" s="19">
        <v>65</v>
      </c>
      <c r="K66" s="19">
        <v>1.2827</v>
      </c>
      <c r="L66" s="18" t="s">
        <v>617</v>
      </c>
      <c r="M66" s="18" t="s">
        <v>618</v>
      </c>
    </row>
    <row r="67" spans="1:13" x14ac:dyDescent="0.25">
      <c r="A67" s="18">
        <v>15</v>
      </c>
      <c r="B67" s="18" t="s">
        <v>619</v>
      </c>
      <c r="C67" s="19" t="s">
        <v>14</v>
      </c>
      <c r="D67" s="19">
        <v>4</v>
      </c>
      <c r="H67" s="20"/>
      <c r="I67" s="18">
        <v>36.888888888888893</v>
      </c>
      <c r="J67" s="19">
        <v>26.2</v>
      </c>
      <c r="K67" s="19">
        <v>0.91439999999999999</v>
      </c>
      <c r="L67" s="18" t="s">
        <v>620</v>
      </c>
      <c r="M67" s="18" t="s">
        <v>621</v>
      </c>
    </row>
    <row r="68" spans="1:13" x14ac:dyDescent="0.25">
      <c r="A68" s="18">
        <v>15</v>
      </c>
      <c r="B68" s="18" t="s">
        <v>622</v>
      </c>
      <c r="C68" s="19" t="s">
        <v>17</v>
      </c>
      <c r="D68" s="19">
        <v>20</v>
      </c>
      <c r="E68" s="19">
        <v>130</v>
      </c>
      <c r="F68" s="19">
        <v>75</v>
      </c>
      <c r="G68" s="19">
        <v>56</v>
      </c>
      <c r="H68" s="18">
        <v>24</v>
      </c>
      <c r="I68" s="20"/>
      <c r="L68" s="18" t="s">
        <v>623</v>
      </c>
      <c r="M68" s="18" t="s">
        <v>624</v>
      </c>
    </row>
    <row r="69" spans="1:13" x14ac:dyDescent="0.25">
      <c r="A69" s="18">
        <v>15</v>
      </c>
      <c r="B69" s="18" t="s">
        <v>625</v>
      </c>
      <c r="C69" s="19" t="s">
        <v>17</v>
      </c>
      <c r="D69" s="19">
        <v>0.42</v>
      </c>
      <c r="H69" s="20"/>
      <c r="I69" s="18">
        <v>36.277777777777779</v>
      </c>
      <c r="K69" s="19">
        <v>0.60960000000000003</v>
      </c>
      <c r="L69" s="18" t="s">
        <v>626</v>
      </c>
      <c r="M69" s="18" t="s">
        <v>839</v>
      </c>
    </row>
    <row r="70" spans="1:13" x14ac:dyDescent="0.25">
      <c r="A70" s="18">
        <v>15</v>
      </c>
      <c r="B70" s="18" t="s">
        <v>627</v>
      </c>
      <c r="C70" s="19" t="s">
        <v>17</v>
      </c>
      <c r="D70" s="19">
        <v>0.21</v>
      </c>
      <c r="H70" s="20"/>
      <c r="I70" s="18">
        <v>36.55555555555555</v>
      </c>
      <c r="J70" s="19">
        <v>9.8000000000000007</v>
      </c>
      <c r="K70" s="19">
        <v>0.52070000000000005</v>
      </c>
      <c r="L70" s="18" t="s">
        <v>626</v>
      </c>
      <c r="M70" s="18" t="s">
        <v>628</v>
      </c>
    </row>
    <row r="71" spans="1:13" x14ac:dyDescent="0.25">
      <c r="A71" s="18">
        <v>16</v>
      </c>
      <c r="B71" s="18" t="s">
        <v>629</v>
      </c>
      <c r="C71" s="19" t="s">
        <v>17</v>
      </c>
      <c r="D71" s="19">
        <v>50</v>
      </c>
      <c r="E71" s="19">
        <v>119</v>
      </c>
      <c r="F71" s="19">
        <v>85</v>
      </c>
      <c r="G71" s="19">
        <v>70</v>
      </c>
      <c r="H71" s="18">
        <v>24</v>
      </c>
      <c r="I71" s="20"/>
      <c r="L71" s="18" t="s">
        <v>630</v>
      </c>
      <c r="M71" s="18" t="s">
        <v>840</v>
      </c>
    </row>
    <row r="72" spans="1:13" x14ac:dyDescent="0.25">
      <c r="A72" s="18">
        <v>16</v>
      </c>
      <c r="B72" s="18" t="s">
        <v>631</v>
      </c>
      <c r="C72" s="19" t="s">
        <v>14</v>
      </c>
      <c r="D72" s="19">
        <v>12</v>
      </c>
      <c r="H72" s="20"/>
      <c r="I72" s="18">
        <v>36.999999999999993</v>
      </c>
      <c r="J72" s="19">
        <v>55.1</v>
      </c>
      <c r="K72" s="19">
        <v>1.2445999999999999</v>
      </c>
      <c r="L72" s="18" t="s">
        <v>632</v>
      </c>
      <c r="M72" s="18" t="s">
        <v>633</v>
      </c>
    </row>
    <row r="73" spans="1:13" x14ac:dyDescent="0.25">
      <c r="A73" s="18">
        <v>18</v>
      </c>
      <c r="B73" s="18" t="s">
        <v>634</v>
      </c>
      <c r="C73" s="19" t="s">
        <v>14</v>
      </c>
      <c r="D73" s="19">
        <v>33</v>
      </c>
      <c r="E73" s="19">
        <v>120</v>
      </c>
      <c r="F73" s="19">
        <v>80</v>
      </c>
      <c r="G73" s="19">
        <v>82</v>
      </c>
      <c r="H73" s="18">
        <v>24</v>
      </c>
      <c r="I73" s="20"/>
      <c r="L73" s="18" t="s">
        <v>635</v>
      </c>
      <c r="M73" s="18" t="s">
        <v>636</v>
      </c>
    </row>
    <row r="74" spans="1:13" x14ac:dyDescent="0.25">
      <c r="A74" s="18">
        <v>18</v>
      </c>
      <c r="B74" s="18" t="s">
        <v>637</v>
      </c>
      <c r="C74" s="19" t="s">
        <v>14</v>
      </c>
      <c r="D74" s="19">
        <v>11</v>
      </c>
      <c r="H74" s="20"/>
      <c r="I74" s="18">
        <v>30.555555555555554</v>
      </c>
      <c r="J74" s="19">
        <v>50.1</v>
      </c>
      <c r="K74" s="19">
        <v>1.2979400000000001</v>
      </c>
      <c r="L74" s="18" t="s">
        <v>482</v>
      </c>
      <c r="M74" s="18" t="s">
        <v>638</v>
      </c>
    </row>
    <row r="75" spans="1:13" x14ac:dyDescent="0.25">
      <c r="A75" s="18">
        <v>18</v>
      </c>
      <c r="B75" s="18" t="s">
        <v>639</v>
      </c>
      <c r="H75" s="20"/>
      <c r="I75" s="18">
        <v>36.388888888888886</v>
      </c>
      <c r="J75" s="19">
        <v>43</v>
      </c>
      <c r="K75" s="19">
        <v>1.2445999999999999</v>
      </c>
      <c r="L75" s="18" t="s">
        <v>626</v>
      </c>
      <c r="M75" s="18" t="s">
        <v>640</v>
      </c>
    </row>
    <row r="76" spans="1:13" x14ac:dyDescent="0.25">
      <c r="A76" s="18">
        <v>18</v>
      </c>
      <c r="B76" s="18" t="s">
        <v>641</v>
      </c>
      <c r="C76" s="19" t="s">
        <v>17</v>
      </c>
      <c r="D76" s="19">
        <v>40</v>
      </c>
      <c r="E76" s="19">
        <v>140</v>
      </c>
      <c r="F76" s="19">
        <v>85</v>
      </c>
      <c r="G76" s="19">
        <v>60</v>
      </c>
      <c r="H76" s="18">
        <v>16</v>
      </c>
      <c r="I76" s="20"/>
      <c r="L76" s="18" t="s">
        <v>642</v>
      </c>
      <c r="M76" s="18" t="s">
        <v>643</v>
      </c>
    </row>
    <row r="77" spans="1:13" x14ac:dyDescent="0.25">
      <c r="A77" s="18">
        <v>18</v>
      </c>
      <c r="B77" s="18" t="s">
        <v>644</v>
      </c>
      <c r="C77" s="19" t="s">
        <v>17</v>
      </c>
      <c r="D77" s="19">
        <v>9</v>
      </c>
      <c r="H77" s="20"/>
      <c r="I77" s="18">
        <v>36.611111111111114</v>
      </c>
      <c r="J77" s="19">
        <v>42.6</v>
      </c>
      <c r="K77" s="19">
        <v>1.2319</v>
      </c>
      <c r="L77" s="18" t="s">
        <v>24</v>
      </c>
      <c r="M77" s="18" t="s">
        <v>645</v>
      </c>
    </row>
    <row r="78" spans="1:13" x14ac:dyDescent="0.25">
      <c r="A78" s="18">
        <v>19</v>
      </c>
      <c r="B78" s="18" t="s">
        <v>646</v>
      </c>
      <c r="C78" s="19" t="s">
        <v>17</v>
      </c>
      <c r="D78" s="19">
        <v>50</v>
      </c>
      <c r="E78" s="19">
        <v>170</v>
      </c>
      <c r="F78" s="19">
        <v>120</v>
      </c>
      <c r="G78" s="19">
        <v>60</v>
      </c>
      <c r="H78" s="18">
        <v>20</v>
      </c>
      <c r="I78" s="18">
        <v>36.944444444444443</v>
      </c>
      <c r="L78" s="18" t="s">
        <v>647</v>
      </c>
      <c r="M78" s="18" t="s">
        <v>648</v>
      </c>
    </row>
    <row r="79" spans="1:13" x14ac:dyDescent="0.25">
      <c r="A79" s="18">
        <v>19</v>
      </c>
      <c r="B79" s="18" t="s">
        <v>649</v>
      </c>
      <c r="D79" s="19">
        <v>55</v>
      </c>
      <c r="E79" s="19">
        <v>180</v>
      </c>
      <c r="F79" s="19">
        <v>100</v>
      </c>
      <c r="G79" s="19">
        <v>72</v>
      </c>
      <c r="H79" s="18">
        <v>12</v>
      </c>
      <c r="I79" s="20"/>
      <c r="L79" s="18" t="s">
        <v>650</v>
      </c>
      <c r="M79" s="18" t="s">
        <v>651</v>
      </c>
    </row>
    <row r="80" spans="1:13" x14ac:dyDescent="0.25">
      <c r="A80" s="18">
        <v>19</v>
      </c>
      <c r="B80" s="18" t="s">
        <v>652</v>
      </c>
      <c r="D80" s="19">
        <v>32</v>
      </c>
      <c r="E80" s="19">
        <v>130</v>
      </c>
      <c r="F80" s="19">
        <v>80</v>
      </c>
      <c r="G80" s="19">
        <v>60</v>
      </c>
      <c r="H80" s="18">
        <v>18</v>
      </c>
      <c r="I80" s="20"/>
      <c r="L80" s="18" t="s">
        <v>653</v>
      </c>
      <c r="M80" s="18" t="s">
        <v>654</v>
      </c>
    </row>
    <row r="81" spans="1:13" x14ac:dyDescent="0.25">
      <c r="A81" s="18">
        <v>19</v>
      </c>
      <c r="B81" s="18" t="s">
        <v>655</v>
      </c>
      <c r="D81" s="19">
        <v>50</v>
      </c>
      <c r="E81" s="19">
        <v>180</v>
      </c>
      <c r="F81" s="19">
        <v>105</v>
      </c>
      <c r="G81" s="19">
        <v>62</v>
      </c>
      <c r="H81" s="18">
        <v>10</v>
      </c>
      <c r="I81" s="20"/>
      <c r="L81" s="18" t="s">
        <v>656</v>
      </c>
      <c r="M81" s="18" t="s">
        <v>657</v>
      </c>
    </row>
    <row r="82" spans="1:13" x14ac:dyDescent="0.25">
      <c r="A82" s="18">
        <v>19</v>
      </c>
      <c r="B82" s="18" t="s">
        <v>658</v>
      </c>
      <c r="D82" s="19">
        <v>16</v>
      </c>
      <c r="H82" s="20"/>
      <c r="I82" s="18">
        <v>36.055555555555557</v>
      </c>
      <c r="J82" s="19">
        <v>133</v>
      </c>
      <c r="K82" s="19">
        <v>1.6002000000000001</v>
      </c>
      <c r="L82" s="18" t="s">
        <v>659</v>
      </c>
      <c r="M82" s="18" t="s">
        <v>660</v>
      </c>
    </row>
    <row r="83" spans="1:13" x14ac:dyDescent="0.25">
      <c r="A83" s="18">
        <v>19</v>
      </c>
      <c r="B83" s="18" t="s">
        <v>661</v>
      </c>
      <c r="D83" s="19">
        <v>12</v>
      </c>
      <c r="H83" s="20"/>
      <c r="I83" s="18">
        <v>36.5</v>
      </c>
      <c r="J83" s="19">
        <v>69</v>
      </c>
      <c r="K83" s="19">
        <v>1.4224000000000001</v>
      </c>
      <c r="L83" s="18" t="s">
        <v>662</v>
      </c>
      <c r="M83" s="18" t="s">
        <v>663</v>
      </c>
    </row>
    <row r="84" spans="1:13" x14ac:dyDescent="0.25">
      <c r="A84" s="18">
        <v>19</v>
      </c>
      <c r="B84" s="18" t="s">
        <v>664</v>
      </c>
      <c r="D84" s="19">
        <v>13</v>
      </c>
      <c r="H84" s="20"/>
      <c r="I84" s="18">
        <v>36.777777777777779</v>
      </c>
      <c r="J84" s="19">
        <v>85.6</v>
      </c>
      <c r="K84" s="19">
        <v>1.524</v>
      </c>
      <c r="L84" s="18" t="s">
        <v>665</v>
      </c>
      <c r="M84" s="18" t="s">
        <v>666</v>
      </c>
    </row>
    <row r="85" spans="1:13" x14ac:dyDescent="0.25">
      <c r="A85" s="18">
        <v>20</v>
      </c>
      <c r="B85" s="18" t="s">
        <v>667</v>
      </c>
      <c r="C85" s="19" t="s">
        <v>14</v>
      </c>
      <c r="D85" s="19">
        <v>55</v>
      </c>
      <c r="E85" s="19">
        <v>160</v>
      </c>
      <c r="F85" s="19">
        <v>95</v>
      </c>
      <c r="G85" s="19">
        <v>68</v>
      </c>
      <c r="H85" s="18">
        <v>24</v>
      </c>
      <c r="I85" s="20"/>
      <c r="L85" s="18" t="s">
        <v>668</v>
      </c>
      <c r="M85" s="18" t="s">
        <v>669</v>
      </c>
    </row>
    <row r="86" spans="1:13" x14ac:dyDescent="0.25">
      <c r="A86" s="18">
        <v>20</v>
      </c>
      <c r="B86" s="18" t="s">
        <v>670</v>
      </c>
      <c r="C86" s="19" t="s">
        <v>17</v>
      </c>
      <c r="D86" s="19">
        <v>50</v>
      </c>
      <c r="E86" s="19">
        <v>140</v>
      </c>
      <c r="F86" s="19">
        <v>95</v>
      </c>
      <c r="G86" s="19">
        <v>84</v>
      </c>
      <c r="H86" s="18">
        <v>12</v>
      </c>
      <c r="I86" s="20"/>
      <c r="L86" s="18" t="s">
        <v>671</v>
      </c>
      <c r="M86" s="18" t="s">
        <v>672</v>
      </c>
    </row>
    <row r="87" spans="1:13" x14ac:dyDescent="0.25">
      <c r="A87" s="18">
        <v>20</v>
      </c>
      <c r="B87" s="18" t="s">
        <v>673</v>
      </c>
      <c r="C87" s="19" t="s">
        <v>14</v>
      </c>
      <c r="D87" s="19">
        <v>14</v>
      </c>
      <c r="H87" s="20"/>
      <c r="I87" s="18">
        <v>36.999999999999993</v>
      </c>
      <c r="J87" s="19">
        <v>102</v>
      </c>
      <c r="K87" s="19">
        <v>1.5748</v>
      </c>
      <c r="L87" s="18" t="s">
        <v>841</v>
      </c>
      <c r="M87" s="18" t="s">
        <v>674</v>
      </c>
    </row>
    <row r="88" spans="1:13" x14ac:dyDescent="0.25">
      <c r="A88" s="18">
        <v>20</v>
      </c>
      <c r="B88" s="18" t="s">
        <v>675</v>
      </c>
      <c r="C88" s="19" t="s">
        <v>14</v>
      </c>
      <c r="D88" s="19">
        <v>2</v>
      </c>
      <c r="H88" s="20"/>
      <c r="I88" s="18">
        <v>36.055555555555557</v>
      </c>
      <c r="J88" s="19">
        <v>20</v>
      </c>
      <c r="K88" s="19">
        <v>0.85089999999999999</v>
      </c>
      <c r="L88" s="18" t="s">
        <v>676</v>
      </c>
      <c r="M88" s="18" t="s">
        <v>677</v>
      </c>
    </row>
    <row r="89" spans="1:13" x14ac:dyDescent="0.25">
      <c r="A89" s="18">
        <v>20</v>
      </c>
      <c r="B89" s="18" t="s">
        <v>678</v>
      </c>
      <c r="C89" s="19" t="s">
        <v>17</v>
      </c>
      <c r="D89" s="19">
        <v>45</v>
      </c>
      <c r="E89" s="19">
        <v>130</v>
      </c>
      <c r="F89" s="19">
        <v>90</v>
      </c>
      <c r="G89" s="19">
        <v>52</v>
      </c>
      <c r="H89" s="18">
        <v>24</v>
      </c>
      <c r="I89" s="20"/>
      <c r="L89" s="18" t="s">
        <v>679</v>
      </c>
      <c r="M89" s="18" t="s">
        <v>680</v>
      </c>
    </row>
    <row r="90" spans="1:13" x14ac:dyDescent="0.25">
      <c r="A90" s="18">
        <v>20</v>
      </c>
      <c r="B90" s="18" t="s">
        <v>681</v>
      </c>
      <c r="C90" s="19" t="s">
        <v>17</v>
      </c>
      <c r="D90" s="19">
        <v>40</v>
      </c>
      <c r="E90" s="19">
        <v>180</v>
      </c>
      <c r="F90" s="19">
        <v>100</v>
      </c>
      <c r="G90" s="19">
        <v>88</v>
      </c>
      <c r="H90" s="18">
        <v>20</v>
      </c>
      <c r="I90" s="20"/>
      <c r="L90" s="18" t="s">
        <v>682</v>
      </c>
      <c r="M90" s="18" t="s">
        <v>683</v>
      </c>
    </row>
    <row r="91" spans="1:13" x14ac:dyDescent="0.25">
      <c r="A91" s="18">
        <v>20</v>
      </c>
      <c r="B91" s="18" t="s">
        <v>842</v>
      </c>
      <c r="C91" s="19" t="s">
        <v>14</v>
      </c>
      <c r="D91" s="19">
        <v>10</v>
      </c>
      <c r="H91" s="20"/>
      <c r="I91" s="18">
        <v>36.722222222222221</v>
      </c>
      <c r="J91" s="19">
        <v>72.400000000000006</v>
      </c>
      <c r="K91" s="19">
        <v>1.397</v>
      </c>
      <c r="L91" s="18" t="s">
        <v>684</v>
      </c>
      <c r="M91" s="18" t="s">
        <v>685</v>
      </c>
    </row>
    <row r="92" spans="1:13" x14ac:dyDescent="0.25">
      <c r="A92" s="18">
        <v>21</v>
      </c>
      <c r="B92" s="18" t="s">
        <v>686</v>
      </c>
      <c r="C92" s="19" t="s">
        <v>14</v>
      </c>
      <c r="D92" s="19">
        <v>14</v>
      </c>
      <c r="H92" s="20"/>
      <c r="I92" s="18">
        <v>36.444444444444443</v>
      </c>
      <c r="J92" s="19">
        <v>90</v>
      </c>
      <c r="K92" s="19">
        <v>1.5494000000000001</v>
      </c>
      <c r="L92" s="18" t="s">
        <v>687</v>
      </c>
      <c r="M92" s="18" t="s">
        <v>688</v>
      </c>
    </row>
    <row r="93" spans="1:13" x14ac:dyDescent="0.25">
      <c r="A93" s="18">
        <v>21</v>
      </c>
      <c r="B93" s="18" t="s">
        <v>689</v>
      </c>
      <c r="C93" s="19" t="s">
        <v>17</v>
      </c>
      <c r="D93" s="19">
        <v>54</v>
      </c>
      <c r="E93" s="19">
        <v>160</v>
      </c>
      <c r="F93" s="19">
        <v>110</v>
      </c>
      <c r="G93" s="19">
        <v>70</v>
      </c>
      <c r="H93" s="18">
        <v>16</v>
      </c>
      <c r="I93" s="20"/>
      <c r="L93" s="18" t="s">
        <v>690</v>
      </c>
      <c r="M93" s="18" t="s">
        <v>691</v>
      </c>
    </row>
    <row r="94" spans="1:13" x14ac:dyDescent="0.25">
      <c r="A94" s="18">
        <v>21</v>
      </c>
      <c r="B94" s="18" t="s">
        <v>692</v>
      </c>
      <c r="C94" s="19" t="s">
        <v>17</v>
      </c>
      <c r="D94" s="19">
        <v>41</v>
      </c>
      <c r="E94" s="19">
        <v>180</v>
      </c>
      <c r="F94" s="19">
        <v>130</v>
      </c>
      <c r="G94" s="19">
        <v>86</v>
      </c>
      <c r="H94" s="18">
        <v>16</v>
      </c>
      <c r="I94" s="20"/>
      <c r="L94" s="18" t="s">
        <v>693</v>
      </c>
      <c r="M94" s="18" t="s">
        <v>694</v>
      </c>
    </row>
    <row r="95" spans="1:13" x14ac:dyDescent="0.25">
      <c r="A95" s="18">
        <v>21</v>
      </c>
      <c r="B95" s="18" t="s">
        <v>695</v>
      </c>
      <c r="C95" s="19" t="s">
        <v>17</v>
      </c>
      <c r="D95" s="19">
        <v>35</v>
      </c>
      <c r="E95" s="19">
        <v>115</v>
      </c>
      <c r="F95" s="19">
        <v>85</v>
      </c>
      <c r="G95" s="19">
        <v>50</v>
      </c>
      <c r="H95" s="18">
        <v>20</v>
      </c>
      <c r="I95" s="20"/>
      <c r="L95" s="18" t="s">
        <v>696</v>
      </c>
      <c r="M95" s="18" t="s">
        <v>643</v>
      </c>
    </row>
    <row r="96" spans="1:13" x14ac:dyDescent="0.25">
      <c r="A96" s="18">
        <v>21</v>
      </c>
      <c r="B96" s="18" t="s">
        <v>697</v>
      </c>
      <c r="C96" s="19" t="s">
        <v>17</v>
      </c>
      <c r="D96" s="19">
        <v>0.42</v>
      </c>
      <c r="H96" s="20"/>
      <c r="I96" s="18">
        <v>35.888888888888886</v>
      </c>
      <c r="J96" s="19">
        <v>81</v>
      </c>
      <c r="K96" s="19">
        <v>0.63500000000000001</v>
      </c>
      <c r="L96" s="18" t="s">
        <v>698</v>
      </c>
      <c r="M96" s="18" t="s">
        <v>699</v>
      </c>
    </row>
    <row r="97" spans="1:13" x14ac:dyDescent="0.25">
      <c r="A97" s="18">
        <v>21</v>
      </c>
      <c r="B97" s="18" t="s">
        <v>700</v>
      </c>
      <c r="C97" s="19" t="s">
        <v>17</v>
      </c>
      <c r="D97" s="19">
        <v>10</v>
      </c>
      <c r="H97" s="20"/>
      <c r="I97" s="18">
        <v>36.5</v>
      </c>
      <c r="J97" s="19">
        <v>67</v>
      </c>
      <c r="K97" s="19">
        <v>1.3208</v>
      </c>
      <c r="L97" s="18" t="s">
        <v>701</v>
      </c>
      <c r="M97" s="18" t="s">
        <v>702</v>
      </c>
    </row>
    <row r="98" spans="1:13" x14ac:dyDescent="0.25">
      <c r="A98" s="18">
        <v>22</v>
      </c>
      <c r="B98" s="18" t="s">
        <v>703</v>
      </c>
      <c r="C98" s="19" t="s">
        <v>14</v>
      </c>
      <c r="D98" s="19">
        <v>30</v>
      </c>
      <c r="E98" s="19">
        <v>130</v>
      </c>
      <c r="F98" s="19">
        <v>85</v>
      </c>
      <c r="G98" s="19">
        <v>68</v>
      </c>
      <c r="H98" s="18">
        <v>16</v>
      </c>
      <c r="I98" s="20"/>
      <c r="L98" s="18" t="s">
        <v>843</v>
      </c>
      <c r="M98" s="18" t="s">
        <v>704</v>
      </c>
    </row>
    <row r="99" spans="1:13" x14ac:dyDescent="0.25">
      <c r="A99" s="18">
        <v>23</v>
      </c>
      <c r="B99" s="18" t="s">
        <v>844</v>
      </c>
      <c r="C99" s="19" t="s">
        <v>17</v>
      </c>
      <c r="D99" s="19">
        <v>64</v>
      </c>
      <c r="E99" s="19">
        <v>150</v>
      </c>
      <c r="F99" s="19">
        <v>95</v>
      </c>
      <c r="G99" s="19">
        <v>66</v>
      </c>
      <c r="H99" s="18">
        <v>20</v>
      </c>
      <c r="I99" s="18"/>
      <c r="L99" s="18" t="s">
        <v>705</v>
      </c>
      <c r="M99" s="18" t="s">
        <v>706</v>
      </c>
    </row>
    <row r="100" spans="1:13" x14ac:dyDescent="0.25">
      <c r="A100" s="18">
        <v>23</v>
      </c>
      <c r="B100" s="18" t="s">
        <v>707</v>
      </c>
      <c r="C100" s="19" t="s">
        <v>17</v>
      </c>
      <c r="D100" s="19">
        <v>8</v>
      </c>
      <c r="H100" s="20"/>
      <c r="I100" s="18">
        <v>36.611111111111114</v>
      </c>
      <c r="J100" s="19">
        <v>50.2</v>
      </c>
      <c r="K100" s="19">
        <v>1.2064999999999999</v>
      </c>
      <c r="L100" s="18" t="s">
        <v>626</v>
      </c>
      <c r="M100" s="18" t="s">
        <v>845</v>
      </c>
    </row>
    <row r="101" spans="1:13" x14ac:dyDescent="0.25">
      <c r="A101" s="18">
        <v>23</v>
      </c>
      <c r="B101" s="18" t="s">
        <v>708</v>
      </c>
      <c r="C101" s="19" t="s">
        <v>17</v>
      </c>
      <c r="D101" s="19">
        <v>10</v>
      </c>
      <c r="H101" s="20"/>
      <c r="I101" s="18">
        <v>36.777777777777779</v>
      </c>
      <c r="J101" s="19">
        <v>75</v>
      </c>
      <c r="K101" s="19">
        <v>1.4478</v>
      </c>
      <c r="L101" s="18" t="s">
        <v>709</v>
      </c>
      <c r="M101" s="18" t="s">
        <v>710</v>
      </c>
    </row>
    <row r="102" spans="1:13" x14ac:dyDescent="0.25">
      <c r="A102" s="18">
        <v>23</v>
      </c>
      <c r="B102" s="18" t="s">
        <v>711</v>
      </c>
      <c r="C102" s="19" t="s">
        <v>17</v>
      </c>
      <c r="D102" s="19">
        <v>14</v>
      </c>
      <c r="H102" s="20"/>
      <c r="I102" s="18">
        <v>37.5</v>
      </c>
      <c r="J102" s="19">
        <v>80.2</v>
      </c>
      <c r="K102" s="19">
        <v>1.4604999999999999</v>
      </c>
      <c r="L102" s="18" t="s">
        <v>712</v>
      </c>
      <c r="M102" s="18" t="s">
        <v>713</v>
      </c>
    </row>
    <row r="103" spans="1:13" x14ac:dyDescent="0.25">
      <c r="A103" s="18">
        <v>24</v>
      </c>
      <c r="B103" s="18" t="s">
        <v>714</v>
      </c>
      <c r="C103" s="19" t="s">
        <v>17</v>
      </c>
      <c r="D103" s="19">
        <v>80</v>
      </c>
      <c r="E103" s="19">
        <v>125</v>
      </c>
      <c r="F103" s="19">
        <v>80</v>
      </c>
      <c r="G103" s="19">
        <v>48</v>
      </c>
      <c r="H103" s="18">
        <v>26</v>
      </c>
      <c r="I103" s="20"/>
      <c r="L103" s="18" t="s">
        <v>715</v>
      </c>
      <c r="M103" s="18" t="s">
        <v>716</v>
      </c>
    </row>
    <row r="104" spans="1:13" x14ac:dyDescent="0.25">
      <c r="A104" s="18">
        <v>25</v>
      </c>
      <c r="B104" s="18" t="s">
        <v>717</v>
      </c>
      <c r="C104" s="19" t="s">
        <v>14</v>
      </c>
      <c r="D104" s="19">
        <v>26</v>
      </c>
      <c r="E104" s="19">
        <v>135</v>
      </c>
      <c r="F104" s="19">
        <v>90</v>
      </c>
      <c r="G104" s="19">
        <v>70</v>
      </c>
      <c r="H104" s="18">
        <v>24</v>
      </c>
      <c r="I104" s="20"/>
      <c r="L104" s="18" t="s">
        <v>718</v>
      </c>
      <c r="M104" s="18" t="s">
        <v>719</v>
      </c>
    </row>
    <row r="105" spans="1:13" x14ac:dyDescent="0.25">
      <c r="A105" s="18">
        <v>25</v>
      </c>
      <c r="B105" s="18" t="s">
        <v>720</v>
      </c>
      <c r="D105" s="19">
        <v>12</v>
      </c>
      <c r="H105" s="20"/>
      <c r="I105" s="18">
        <v>37.44444444444445</v>
      </c>
      <c r="J105" s="19">
        <v>91.2</v>
      </c>
      <c r="K105" s="19">
        <v>1.5113000000000001</v>
      </c>
      <c r="L105" s="18" t="s">
        <v>721</v>
      </c>
      <c r="M105" s="18" t="s">
        <v>722</v>
      </c>
    </row>
    <row r="106" spans="1:13" x14ac:dyDescent="0.25">
      <c r="A106" s="18">
        <v>25</v>
      </c>
      <c r="B106" s="18" t="s">
        <v>723</v>
      </c>
      <c r="C106" s="19" t="s">
        <v>14</v>
      </c>
      <c r="D106" s="19">
        <v>10</v>
      </c>
      <c r="H106" s="20"/>
      <c r="I106" s="18">
        <v>37.111111111111107</v>
      </c>
      <c r="J106" s="19">
        <v>54</v>
      </c>
      <c r="K106" s="19">
        <v>1.2827</v>
      </c>
      <c r="L106" s="18" t="s">
        <v>696</v>
      </c>
      <c r="M106" s="18" t="s">
        <v>724</v>
      </c>
    </row>
    <row r="107" spans="1:13" x14ac:dyDescent="0.25">
      <c r="A107" s="18">
        <v>25</v>
      </c>
      <c r="B107" s="18" t="s">
        <v>725</v>
      </c>
      <c r="D107" s="19">
        <v>8</v>
      </c>
      <c r="H107" s="20"/>
      <c r="I107" s="18">
        <v>36.666666666666664</v>
      </c>
      <c r="J107" s="19">
        <v>42.4</v>
      </c>
      <c r="K107" s="19">
        <v>1.1811</v>
      </c>
      <c r="L107" s="18" t="s">
        <v>726</v>
      </c>
      <c r="M107" s="18" t="s">
        <v>724</v>
      </c>
    </row>
    <row r="108" spans="1:13" x14ac:dyDescent="0.25">
      <c r="A108" s="18">
        <v>25</v>
      </c>
      <c r="B108" s="18" t="s">
        <v>727</v>
      </c>
      <c r="C108" s="19" t="s">
        <v>17</v>
      </c>
      <c r="D108" s="19">
        <v>14</v>
      </c>
      <c r="H108" s="20"/>
      <c r="I108" s="18">
        <v>37.111111111111107</v>
      </c>
      <c r="J108" s="19">
        <v>103.8</v>
      </c>
      <c r="K108" s="19">
        <v>1.4859</v>
      </c>
      <c r="L108" s="18" t="s">
        <v>728</v>
      </c>
      <c r="M108" s="18" t="s">
        <v>729</v>
      </c>
    </row>
    <row r="109" spans="1:13" x14ac:dyDescent="0.25">
      <c r="A109" s="18">
        <v>25</v>
      </c>
      <c r="B109" s="18" t="s">
        <v>730</v>
      </c>
      <c r="D109" s="19">
        <v>45</v>
      </c>
      <c r="E109" s="19">
        <v>130</v>
      </c>
      <c r="F109" s="19">
        <v>100</v>
      </c>
      <c r="G109" s="19">
        <v>60</v>
      </c>
      <c r="H109" s="18">
        <v>20</v>
      </c>
      <c r="I109" s="20"/>
      <c r="L109" s="18" t="s">
        <v>731</v>
      </c>
      <c r="M109" s="18" t="s">
        <v>732</v>
      </c>
    </row>
    <row r="110" spans="1:13" x14ac:dyDescent="0.25">
      <c r="A110" s="18">
        <v>26</v>
      </c>
      <c r="B110" s="18" t="s">
        <v>733</v>
      </c>
      <c r="C110" s="19" t="s">
        <v>17</v>
      </c>
      <c r="D110" s="19">
        <v>10</v>
      </c>
      <c r="H110" s="20"/>
      <c r="I110" s="18">
        <v>36.833333333333329</v>
      </c>
      <c r="J110" s="19">
        <v>60</v>
      </c>
      <c r="K110" s="19">
        <v>1.3715999999999999</v>
      </c>
      <c r="L110" s="18" t="s">
        <v>734</v>
      </c>
      <c r="M110" s="18" t="s">
        <v>735</v>
      </c>
    </row>
    <row r="111" spans="1:13" x14ac:dyDescent="0.25">
      <c r="A111" s="18">
        <v>26</v>
      </c>
      <c r="B111" s="18" t="s">
        <v>736</v>
      </c>
      <c r="C111" s="19" t="s">
        <v>17</v>
      </c>
      <c r="D111" s="19">
        <v>8</v>
      </c>
      <c r="H111" s="20"/>
      <c r="I111" s="18">
        <v>37.111111111111107</v>
      </c>
      <c r="J111" s="19">
        <v>58</v>
      </c>
      <c r="K111" s="19">
        <v>1.3081</v>
      </c>
      <c r="L111" s="18" t="s">
        <v>734</v>
      </c>
      <c r="M111" s="18" t="s">
        <v>737</v>
      </c>
    </row>
    <row r="112" spans="1:13" x14ac:dyDescent="0.25">
      <c r="A112" s="18">
        <v>27</v>
      </c>
      <c r="B112" s="18" t="s">
        <v>738</v>
      </c>
      <c r="C112" s="19" t="s">
        <v>17</v>
      </c>
      <c r="D112" s="19">
        <v>57</v>
      </c>
      <c r="E112" s="19">
        <v>180</v>
      </c>
      <c r="F112" s="19">
        <v>90</v>
      </c>
      <c r="G112" s="19">
        <v>52</v>
      </c>
      <c r="H112" s="18">
        <v>22</v>
      </c>
      <c r="I112" s="20"/>
      <c r="L112" s="18" t="s">
        <v>739</v>
      </c>
      <c r="M112" s="18" t="s">
        <v>740</v>
      </c>
    </row>
    <row r="113" spans="1:13" x14ac:dyDescent="0.25">
      <c r="A113" s="18">
        <v>27</v>
      </c>
      <c r="B113" s="18" t="s">
        <v>741</v>
      </c>
      <c r="C113" s="19" t="s">
        <v>17</v>
      </c>
      <c r="D113" s="19">
        <v>3</v>
      </c>
      <c r="H113" s="20"/>
      <c r="I113" s="18">
        <v>36.666666666666664</v>
      </c>
      <c r="J113" s="19">
        <v>35</v>
      </c>
      <c r="K113" s="19">
        <v>0.92710000000000004</v>
      </c>
      <c r="L113" s="18" t="s">
        <v>742</v>
      </c>
      <c r="M113" s="18" t="s">
        <v>743</v>
      </c>
    </row>
    <row r="114" spans="1:13" x14ac:dyDescent="0.25">
      <c r="A114" s="18">
        <v>27</v>
      </c>
      <c r="B114" s="18" t="s">
        <v>744</v>
      </c>
      <c r="C114" s="19" t="s">
        <v>14</v>
      </c>
      <c r="D114" s="19">
        <v>5</v>
      </c>
      <c r="H114" s="20"/>
      <c r="I114" s="18">
        <v>36.5</v>
      </c>
      <c r="J114" s="19">
        <v>39</v>
      </c>
      <c r="K114" s="19">
        <v>1.0794999999999999</v>
      </c>
      <c r="L114" s="18" t="s">
        <v>745</v>
      </c>
      <c r="M114" s="18" t="s">
        <v>746</v>
      </c>
    </row>
    <row r="115" spans="1:13" x14ac:dyDescent="0.25">
      <c r="A115" s="18">
        <v>27</v>
      </c>
      <c r="B115" s="18" t="s">
        <v>846</v>
      </c>
      <c r="C115" s="19" t="s">
        <v>14</v>
      </c>
      <c r="D115" s="19">
        <v>11</v>
      </c>
      <c r="H115" s="20"/>
      <c r="I115" s="18">
        <v>36.722222222222221</v>
      </c>
      <c r="J115" s="19">
        <v>85</v>
      </c>
      <c r="K115" s="19">
        <v>1.4732000000000001</v>
      </c>
      <c r="L115" s="18" t="s">
        <v>747</v>
      </c>
      <c r="M115" s="18" t="s">
        <v>748</v>
      </c>
    </row>
    <row r="116" spans="1:13" x14ac:dyDescent="0.25">
      <c r="A116" s="18">
        <v>28</v>
      </c>
      <c r="B116" s="18" t="s">
        <v>749</v>
      </c>
      <c r="C116" s="19" t="s">
        <v>17</v>
      </c>
      <c r="D116" s="19">
        <v>28</v>
      </c>
      <c r="E116" s="19">
        <v>150</v>
      </c>
      <c r="F116" s="19">
        <v>90</v>
      </c>
      <c r="G116" s="19">
        <v>76</v>
      </c>
      <c r="H116" s="18">
        <v>20</v>
      </c>
      <c r="I116" s="18">
        <v>37.777777777777779</v>
      </c>
      <c r="J116" s="19">
        <v>110</v>
      </c>
      <c r="K116" s="19">
        <v>1.651</v>
      </c>
      <c r="L116" s="18" t="s">
        <v>24</v>
      </c>
      <c r="M116" s="18" t="s">
        <v>750</v>
      </c>
    </row>
    <row r="117" spans="1:13" x14ac:dyDescent="0.25">
      <c r="A117" s="18">
        <v>28</v>
      </c>
      <c r="B117" s="18" t="s">
        <v>751</v>
      </c>
      <c r="C117" s="19" t="s">
        <v>17</v>
      </c>
      <c r="D117" s="19">
        <v>8</v>
      </c>
      <c r="G117" s="19">
        <v>68</v>
      </c>
      <c r="H117" s="18">
        <v>16</v>
      </c>
      <c r="I117" s="18"/>
      <c r="J117" s="19">
        <v>50</v>
      </c>
      <c r="K117" s="19">
        <v>1.27</v>
      </c>
      <c r="L117" s="18" t="s">
        <v>628</v>
      </c>
      <c r="M117" s="18" t="s">
        <v>752</v>
      </c>
    </row>
    <row r="118" spans="1:13" x14ac:dyDescent="0.25">
      <c r="A118" s="18">
        <v>28</v>
      </c>
      <c r="B118" s="18" t="s">
        <v>753</v>
      </c>
      <c r="C118" s="19" t="s">
        <v>17</v>
      </c>
      <c r="D118" s="19">
        <v>3</v>
      </c>
      <c r="G118" s="19">
        <v>60</v>
      </c>
      <c r="H118" s="18">
        <v>16</v>
      </c>
      <c r="I118" s="18">
        <v>35.277777777777779</v>
      </c>
      <c r="J118" s="19">
        <v>36</v>
      </c>
      <c r="K118" s="19">
        <v>0.99060000000000004</v>
      </c>
      <c r="L118" s="18" t="s">
        <v>628</v>
      </c>
      <c r="M118" s="18" t="s">
        <v>754</v>
      </c>
    </row>
    <row r="119" spans="1:13" x14ac:dyDescent="0.25">
      <c r="A119" s="18">
        <v>28</v>
      </c>
      <c r="B119" s="18" t="s">
        <v>755</v>
      </c>
      <c r="C119" s="19" t="s">
        <v>17</v>
      </c>
      <c r="D119" s="19">
        <v>50</v>
      </c>
      <c r="E119" s="19">
        <v>130</v>
      </c>
      <c r="F119" s="19">
        <v>80</v>
      </c>
      <c r="H119" s="20"/>
      <c r="I119" s="20"/>
      <c r="L119" s="18" t="s">
        <v>628</v>
      </c>
      <c r="M119" s="18" t="s">
        <v>756</v>
      </c>
    </row>
    <row r="120" spans="1:13" x14ac:dyDescent="0.25">
      <c r="A120" s="18">
        <v>28</v>
      </c>
      <c r="B120" s="18" t="s">
        <v>847</v>
      </c>
      <c r="C120" s="19" t="s">
        <v>17</v>
      </c>
      <c r="D120" s="19">
        <v>9</v>
      </c>
      <c r="F120" s="19"/>
      <c r="G120" s="19">
        <v>46</v>
      </c>
      <c r="H120" s="18">
        <v>16</v>
      </c>
      <c r="I120" s="18">
        <v>38.799999999999997</v>
      </c>
      <c r="J120" s="19">
        <v>55</v>
      </c>
      <c r="K120" s="19">
        <v>1.1938</v>
      </c>
      <c r="L120" s="18" t="s">
        <v>628</v>
      </c>
      <c r="M120" s="18" t="s">
        <v>757</v>
      </c>
    </row>
    <row r="121" spans="1:13" x14ac:dyDescent="0.25">
      <c r="A121" s="18">
        <v>28</v>
      </c>
      <c r="B121" s="18" t="s">
        <v>758</v>
      </c>
      <c r="C121" s="19" t="s">
        <v>14</v>
      </c>
      <c r="D121" s="19">
        <v>4</v>
      </c>
      <c r="G121" s="19">
        <v>76</v>
      </c>
      <c r="H121" s="18">
        <v>14</v>
      </c>
      <c r="I121" s="18">
        <v>36.6</v>
      </c>
      <c r="J121" s="19">
        <v>39</v>
      </c>
      <c r="K121" s="19">
        <v>0.74929999999999997</v>
      </c>
      <c r="L121" s="18" t="s">
        <v>628</v>
      </c>
      <c r="M121" s="18" t="s">
        <v>628</v>
      </c>
    </row>
    <row r="122" spans="1:13" x14ac:dyDescent="0.25">
      <c r="A122" s="18">
        <v>28</v>
      </c>
      <c r="B122" s="18" t="s">
        <v>759</v>
      </c>
      <c r="C122" s="19" t="s">
        <v>14</v>
      </c>
      <c r="D122" s="19">
        <v>8</v>
      </c>
      <c r="H122" s="20"/>
      <c r="I122" s="18">
        <v>37.111111111111107</v>
      </c>
      <c r="J122" s="19">
        <v>49</v>
      </c>
      <c r="K122" s="19">
        <v>1.0922000000000001</v>
      </c>
      <c r="L122" s="18" t="s">
        <v>676</v>
      </c>
      <c r="M122" s="18" t="s">
        <v>848</v>
      </c>
    </row>
    <row r="123" spans="1:13" x14ac:dyDescent="0.25">
      <c r="A123" s="18">
        <v>28</v>
      </c>
      <c r="B123" s="18" t="s">
        <v>760</v>
      </c>
      <c r="C123" s="19" t="s">
        <v>14</v>
      </c>
      <c r="D123" s="19">
        <v>14</v>
      </c>
      <c r="H123" s="20"/>
      <c r="I123" s="18">
        <v>37.44444444444445</v>
      </c>
      <c r="J123" s="19">
        <v>62.8</v>
      </c>
      <c r="K123" s="19">
        <v>1.3589</v>
      </c>
      <c r="L123" s="18" t="s">
        <v>761</v>
      </c>
      <c r="M123" s="18" t="s">
        <v>762</v>
      </c>
    </row>
    <row r="124" spans="1:13" x14ac:dyDescent="0.25">
      <c r="A124" s="18">
        <v>29</v>
      </c>
      <c r="B124" s="18" t="s">
        <v>763</v>
      </c>
      <c r="C124" s="19" t="s">
        <v>17</v>
      </c>
      <c r="D124" s="19">
        <v>50</v>
      </c>
      <c r="E124" s="19">
        <v>140</v>
      </c>
      <c r="F124" s="19">
        <v>80</v>
      </c>
      <c r="G124" s="19">
        <v>54</v>
      </c>
      <c r="H124" s="18">
        <v>22</v>
      </c>
      <c r="I124" s="20"/>
      <c r="L124" s="18" t="s">
        <v>764</v>
      </c>
      <c r="M124" s="18" t="s">
        <v>765</v>
      </c>
    </row>
    <row r="125" spans="1:13" x14ac:dyDescent="0.25">
      <c r="A125" s="18">
        <v>30</v>
      </c>
      <c r="B125" s="18" t="s">
        <v>766</v>
      </c>
      <c r="C125" s="19" t="s">
        <v>17</v>
      </c>
      <c r="D125" s="19">
        <v>32</v>
      </c>
      <c r="E125" s="19">
        <v>150</v>
      </c>
      <c r="F125" s="19">
        <v>110</v>
      </c>
      <c r="G125" s="19">
        <v>62</v>
      </c>
      <c r="H125" s="18">
        <v>28</v>
      </c>
      <c r="I125" s="20"/>
      <c r="L125" s="18" t="s">
        <v>767</v>
      </c>
      <c r="M125" s="18" t="s">
        <v>768</v>
      </c>
    </row>
    <row r="126" spans="1:13" x14ac:dyDescent="0.25">
      <c r="A126" s="18">
        <v>30</v>
      </c>
      <c r="B126" s="18" t="s">
        <v>769</v>
      </c>
      <c r="C126" s="19" t="s">
        <v>17</v>
      </c>
      <c r="D126" s="19">
        <v>10</v>
      </c>
      <c r="H126" s="20"/>
      <c r="I126" s="18">
        <v>36.444444444444443</v>
      </c>
      <c r="J126" s="19">
        <v>75</v>
      </c>
      <c r="K126" s="19">
        <v>1.4478</v>
      </c>
      <c r="L126" s="18" t="s">
        <v>770</v>
      </c>
      <c r="M126" s="23" t="s">
        <v>771</v>
      </c>
    </row>
    <row r="127" spans="1:13" x14ac:dyDescent="0.25">
      <c r="A127" s="18">
        <v>30</v>
      </c>
      <c r="B127" s="18" t="s">
        <v>772</v>
      </c>
      <c r="C127" s="19" t="s">
        <v>17</v>
      </c>
      <c r="D127" s="19">
        <v>10</v>
      </c>
      <c r="H127" s="20"/>
      <c r="I127" s="18">
        <v>36.888888888888893</v>
      </c>
      <c r="J127" s="19">
        <v>81.599999999999994</v>
      </c>
      <c r="K127" s="19">
        <v>1.3462000000000001</v>
      </c>
      <c r="L127" s="18" t="s">
        <v>773</v>
      </c>
      <c r="M127" s="18" t="s">
        <v>774</v>
      </c>
    </row>
    <row r="128" spans="1:13" x14ac:dyDescent="0.25">
      <c r="A128" s="18">
        <v>30</v>
      </c>
      <c r="B128" s="18" t="s">
        <v>775</v>
      </c>
      <c r="D128" s="19">
        <v>18</v>
      </c>
      <c r="E128" s="19">
        <v>135</v>
      </c>
      <c r="F128" s="19">
        <v>95</v>
      </c>
      <c r="G128" s="19">
        <v>60</v>
      </c>
      <c r="H128" s="18">
        <v>24</v>
      </c>
      <c r="I128" s="20"/>
      <c r="L128" s="18" t="s">
        <v>776</v>
      </c>
      <c r="M128" s="18" t="s">
        <v>777</v>
      </c>
    </row>
    <row r="129" spans="1:13" x14ac:dyDescent="0.25">
      <c r="A129" s="18">
        <v>30</v>
      </c>
      <c r="B129" s="18" t="s">
        <v>778</v>
      </c>
      <c r="D129" s="19">
        <v>10</v>
      </c>
      <c r="H129" s="20"/>
      <c r="I129" s="18">
        <v>37.166666666666671</v>
      </c>
      <c r="J129" s="19">
        <v>72.599999999999994</v>
      </c>
      <c r="K129" s="19">
        <v>1.4985999999999999</v>
      </c>
      <c r="L129" s="18" t="s">
        <v>779</v>
      </c>
      <c r="M129" s="18" t="s">
        <v>849</v>
      </c>
    </row>
    <row r="130" spans="1:13" x14ac:dyDescent="0.25">
      <c r="A130" s="18">
        <v>30</v>
      </c>
      <c r="B130" s="18" t="s">
        <v>780</v>
      </c>
      <c r="C130" s="19" t="s">
        <v>14</v>
      </c>
      <c r="D130" s="19">
        <v>7</v>
      </c>
      <c r="H130" s="20"/>
      <c r="I130" s="18">
        <v>36.611111111111114</v>
      </c>
      <c r="J130" s="19">
        <v>48.6</v>
      </c>
      <c r="K130" s="19">
        <v>1.2445999999999999</v>
      </c>
      <c r="L130" s="18" t="s">
        <v>781</v>
      </c>
      <c r="M130" s="18" t="s">
        <v>782</v>
      </c>
    </row>
    <row r="131" spans="1:13" x14ac:dyDescent="0.25">
      <c r="A131" s="18">
        <v>34</v>
      </c>
      <c r="B131" s="18" t="s">
        <v>783</v>
      </c>
      <c r="C131" s="19" t="s">
        <v>14</v>
      </c>
      <c r="D131" s="19">
        <v>40</v>
      </c>
      <c r="E131" s="19">
        <v>130</v>
      </c>
      <c r="F131" s="19">
        <v>90</v>
      </c>
      <c r="G131" s="19">
        <v>24</v>
      </c>
      <c r="H131" s="18">
        <v>16</v>
      </c>
      <c r="I131" s="18">
        <v>36.888888888888893</v>
      </c>
      <c r="J131" s="19">
        <v>116.8</v>
      </c>
      <c r="L131" s="20"/>
      <c r="M131" s="18" t="s">
        <v>850</v>
      </c>
    </row>
    <row r="132" spans="1:13" x14ac:dyDescent="0.25">
      <c r="A132" s="18">
        <v>34</v>
      </c>
      <c r="B132" s="18" t="s">
        <v>784</v>
      </c>
      <c r="C132" s="19" t="s">
        <v>14</v>
      </c>
      <c r="D132" s="19">
        <v>10</v>
      </c>
      <c r="G132" s="19">
        <v>80</v>
      </c>
      <c r="H132" s="18">
        <v>20</v>
      </c>
      <c r="I132" s="18">
        <v>37.055555555555557</v>
      </c>
      <c r="J132" s="19">
        <v>40.4</v>
      </c>
      <c r="L132" s="20"/>
      <c r="M132" s="18" t="s">
        <v>724</v>
      </c>
    </row>
    <row r="133" spans="1:13" x14ac:dyDescent="0.25">
      <c r="A133" s="18">
        <v>31</v>
      </c>
      <c r="B133" s="18" t="s">
        <v>25</v>
      </c>
      <c r="C133" s="19" t="s">
        <v>17</v>
      </c>
      <c r="D133" s="19">
        <v>37</v>
      </c>
      <c r="E133" s="19">
        <v>120</v>
      </c>
      <c r="F133" s="19">
        <v>80</v>
      </c>
      <c r="G133" s="19">
        <v>68</v>
      </c>
      <c r="H133" s="18">
        <v>16</v>
      </c>
      <c r="I133" s="20"/>
      <c r="L133" s="18" t="s">
        <v>785</v>
      </c>
      <c r="M133" s="18" t="s">
        <v>786</v>
      </c>
    </row>
    <row r="134" spans="1:13" x14ac:dyDescent="0.25">
      <c r="A134" s="18">
        <v>31</v>
      </c>
      <c r="B134" s="18" t="s">
        <v>851</v>
      </c>
      <c r="C134" s="19" t="s">
        <v>14</v>
      </c>
      <c r="D134" s="19">
        <v>43</v>
      </c>
      <c r="E134" s="19">
        <v>140</v>
      </c>
      <c r="F134" s="19">
        <v>52</v>
      </c>
      <c r="G134" s="19">
        <v>17</v>
      </c>
      <c r="H134" s="20"/>
      <c r="I134" s="20"/>
      <c r="L134" s="18" t="s">
        <v>696</v>
      </c>
      <c r="M134" s="18" t="s">
        <v>852</v>
      </c>
    </row>
    <row r="135" spans="1:13" x14ac:dyDescent="0.25">
      <c r="A135" s="18">
        <v>31</v>
      </c>
      <c r="B135" s="18" t="s">
        <v>787</v>
      </c>
      <c r="C135" s="19" t="s">
        <v>17</v>
      </c>
      <c r="D135" s="19">
        <v>8</v>
      </c>
      <c r="H135" s="20"/>
      <c r="I135" s="18">
        <v>36</v>
      </c>
      <c r="J135" s="19">
        <v>48.6</v>
      </c>
      <c r="K135" s="19">
        <v>1.2445999999999999</v>
      </c>
      <c r="L135" s="18" t="s">
        <v>761</v>
      </c>
      <c r="M135" s="18" t="s">
        <v>788</v>
      </c>
    </row>
    <row r="136" spans="1:13" x14ac:dyDescent="0.25">
      <c r="A136" s="18">
        <v>31</v>
      </c>
      <c r="B136" s="18" t="s">
        <v>789</v>
      </c>
      <c r="C136" s="19" t="s">
        <v>17</v>
      </c>
      <c r="D136" s="19">
        <v>8</v>
      </c>
      <c r="H136" s="20"/>
      <c r="I136" s="18">
        <v>37.777777777777779</v>
      </c>
      <c r="J136" s="19">
        <v>36.200000000000003</v>
      </c>
      <c r="K136" s="19">
        <v>1.1175999999999999</v>
      </c>
      <c r="L136" s="18" t="s">
        <v>790</v>
      </c>
      <c r="M136" s="18" t="s">
        <v>791</v>
      </c>
    </row>
    <row r="137" spans="1:13" x14ac:dyDescent="0.25">
      <c r="A137" s="18">
        <v>31</v>
      </c>
      <c r="B137" s="18" t="s">
        <v>792</v>
      </c>
      <c r="C137" s="19" t="s">
        <v>14</v>
      </c>
      <c r="D137" s="19">
        <v>60</v>
      </c>
      <c r="E137" s="19">
        <v>160</v>
      </c>
      <c r="F137" s="19">
        <v>110</v>
      </c>
      <c r="G137" s="19">
        <v>60</v>
      </c>
      <c r="H137" s="18">
        <v>20</v>
      </c>
      <c r="I137" s="20"/>
      <c r="L137" s="18" t="s">
        <v>793</v>
      </c>
      <c r="M137" s="18" t="s">
        <v>794</v>
      </c>
    </row>
    <row r="138" spans="1:13" x14ac:dyDescent="0.25">
      <c r="A138" s="18">
        <v>34</v>
      </c>
      <c r="B138" s="18" t="s">
        <v>795</v>
      </c>
      <c r="C138" s="19" t="s">
        <v>17</v>
      </c>
      <c r="D138" s="19">
        <v>0.17</v>
      </c>
      <c r="G138" s="19">
        <v>78</v>
      </c>
      <c r="H138" s="20"/>
      <c r="I138" s="18">
        <v>36.444444444444443</v>
      </c>
      <c r="J138" s="19">
        <v>34.4</v>
      </c>
      <c r="L138" s="18" t="s">
        <v>628</v>
      </c>
      <c r="M138" s="18" t="s">
        <v>796</v>
      </c>
    </row>
    <row r="139" spans="1:13" x14ac:dyDescent="0.25">
      <c r="A139" s="18">
        <v>34</v>
      </c>
      <c r="B139" s="18" t="s">
        <v>797</v>
      </c>
      <c r="C139" s="19" t="s">
        <v>14</v>
      </c>
      <c r="D139" s="19">
        <v>0.83</v>
      </c>
      <c r="E139" s="19"/>
      <c r="G139" s="19">
        <v>64</v>
      </c>
      <c r="H139" s="20"/>
      <c r="I139" s="18">
        <v>36.888888888888893</v>
      </c>
      <c r="J139" s="19">
        <v>57.4</v>
      </c>
      <c r="L139" s="18" t="s">
        <v>628</v>
      </c>
      <c r="M139" s="18" t="s">
        <v>628</v>
      </c>
    </row>
    <row r="140" spans="1:13" x14ac:dyDescent="0.25">
      <c r="A140" s="18">
        <v>34</v>
      </c>
      <c r="B140" s="18" t="s">
        <v>798</v>
      </c>
      <c r="C140" s="19" t="s">
        <v>14</v>
      </c>
      <c r="D140" s="19">
        <v>40</v>
      </c>
      <c r="E140" s="19">
        <v>150</v>
      </c>
      <c r="F140" s="19">
        <v>70</v>
      </c>
      <c r="G140" s="19">
        <v>54</v>
      </c>
      <c r="H140" s="18">
        <v>24</v>
      </c>
      <c r="I140" s="18">
        <v>37.055555555555557</v>
      </c>
      <c r="L140" s="18" t="s">
        <v>628</v>
      </c>
      <c r="M140" s="18" t="s">
        <v>799</v>
      </c>
    </row>
    <row r="141" spans="1:13" x14ac:dyDescent="0.25">
      <c r="A141" s="18">
        <v>34</v>
      </c>
      <c r="B141" s="18" t="s">
        <v>800</v>
      </c>
      <c r="D141" s="19">
        <v>0.5</v>
      </c>
      <c r="G141" s="19">
        <v>88</v>
      </c>
      <c r="H141" s="20"/>
      <c r="I141" s="18">
        <v>36.777777777777779</v>
      </c>
      <c r="J141" s="19">
        <v>40.200000000000003</v>
      </c>
      <c r="L141" s="18" t="s">
        <v>628</v>
      </c>
      <c r="M141" s="18" t="s">
        <v>801</v>
      </c>
    </row>
    <row r="142" spans="1:13" x14ac:dyDescent="0.25">
      <c r="A142" s="18">
        <v>34</v>
      </c>
      <c r="B142" s="18" t="s">
        <v>802</v>
      </c>
      <c r="D142" s="19">
        <v>10</v>
      </c>
      <c r="H142" s="18">
        <v>120</v>
      </c>
      <c r="I142" s="18">
        <v>35.666666666666664</v>
      </c>
      <c r="J142" s="19">
        <v>18</v>
      </c>
      <c r="K142" s="19">
        <v>7.6200000000000004E-2</v>
      </c>
      <c r="L142" s="18" t="s">
        <v>628</v>
      </c>
      <c r="M142" s="18" t="s">
        <v>803</v>
      </c>
    </row>
    <row r="143" spans="1:13" x14ac:dyDescent="0.25">
      <c r="A143" s="18">
        <v>34</v>
      </c>
      <c r="B143" s="18" t="s">
        <v>804</v>
      </c>
      <c r="C143" s="19" t="s">
        <v>14</v>
      </c>
      <c r="D143" s="19">
        <v>9</v>
      </c>
      <c r="G143" s="19">
        <v>52</v>
      </c>
      <c r="H143" s="20"/>
      <c r="I143" s="18">
        <v>36.55555555555555</v>
      </c>
      <c r="J143" s="19">
        <v>55.4</v>
      </c>
      <c r="L143" s="18" t="s">
        <v>628</v>
      </c>
      <c r="M143" s="18" t="s">
        <v>805</v>
      </c>
    </row>
    <row r="144" spans="1:13" x14ac:dyDescent="0.25">
      <c r="A144" s="18">
        <v>35</v>
      </c>
      <c r="B144" s="18" t="s">
        <v>806</v>
      </c>
      <c r="C144" s="19" t="s">
        <v>17</v>
      </c>
      <c r="D144" s="19">
        <v>47</v>
      </c>
      <c r="E144" s="19">
        <v>140</v>
      </c>
      <c r="F144" s="19">
        <v>80</v>
      </c>
      <c r="G144" s="19">
        <v>44</v>
      </c>
      <c r="H144" s="18">
        <v>16</v>
      </c>
      <c r="I144" s="18">
        <v>36.666666666666664</v>
      </c>
      <c r="L144" s="18" t="s">
        <v>628</v>
      </c>
      <c r="M144" s="18" t="s">
        <v>807</v>
      </c>
    </row>
    <row r="145" spans="1:13" x14ac:dyDescent="0.25">
      <c r="A145" s="18">
        <v>35</v>
      </c>
      <c r="B145" s="18" t="s">
        <v>808</v>
      </c>
      <c r="C145" s="19" t="s">
        <v>14</v>
      </c>
      <c r="D145" s="19">
        <v>24</v>
      </c>
      <c r="E145" s="19">
        <v>143</v>
      </c>
      <c r="F145" s="19">
        <v>92</v>
      </c>
      <c r="G145" s="19">
        <v>72</v>
      </c>
      <c r="H145" s="18">
        <v>17</v>
      </c>
      <c r="I145" s="18">
        <v>36.999999999999993</v>
      </c>
      <c r="J145" s="19">
        <v>122.3</v>
      </c>
      <c r="L145" s="18" t="s">
        <v>628</v>
      </c>
      <c r="M145" s="18" t="s">
        <v>809</v>
      </c>
    </row>
    <row r="146" spans="1:13" x14ac:dyDescent="0.25">
      <c r="A146" s="18">
        <v>35</v>
      </c>
      <c r="B146" s="18" t="s">
        <v>810</v>
      </c>
      <c r="C146" s="19" t="s">
        <v>17</v>
      </c>
      <c r="D146" s="19">
        <v>15</v>
      </c>
      <c r="G146" s="19">
        <v>80</v>
      </c>
      <c r="H146" s="20"/>
      <c r="I146" s="18">
        <v>37.277777777777771</v>
      </c>
      <c r="J146" s="19">
        <v>91</v>
      </c>
      <c r="K146" s="19">
        <v>1.4478</v>
      </c>
      <c r="L146" s="18" t="s">
        <v>628</v>
      </c>
      <c r="M146" s="18" t="s">
        <v>811</v>
      </c>
    </row>
    <row r="147" spans="1:13" x14ac:dyDescent="0.25">
      <c r="A147" s="18">
        <v>35</v>
      </c>
      <c r="B147" s="18" t="s">
        <v>812</v>
      </c>
      <c r="D147" s="19">
        <v>9</v>
      </c>
      <c r="G147" s="19">
        <v>78</v>
      </c>
      <c r="H147" s="20"/>
      <c r="I147" s="18">
        <v>36.999999999999993</v>
      </c>
      <c r="J147" s="19">
        <v>47</v>
      </c>
      <c r="K147" s="19">
        <v>1.1938</v>
      </c>
      <c r="L147" s="18" t="s">
        <v>628</v>
      </c>
      <c r="M147" s="18" t="s">
        <v>813</v>
      </c>
    </row>
    <row r="148" spans="1:13" x14ac:dyDescent="0.25">
      <c r="A148" s="18">
        <v>35</v>
      </c>
      <c r="B148" s="18" t="s">
        <v>814</v>
      </c>
      <c r="C148" s="19" t="s">
        <v>14</v>
      </c>
      <c r="D148" s="19">
        <v>12</v>
      </c>
      <c r="G148" s="19">
        <v>44</v>
      </c>
      <c r="H148" s="18">
        <v>20</v>
      </c>
      <c r="I148" s="18">
        <v>37.055555555555557</v>
      </c>
      <c r="J148" s="19">
        <v>32.200000000000003</v>
      </c>
      <c r="L148" s="20"/>
      <c r="M148" s="18" t="s">
        <v>815</v>
      </c>
    </row>
    <row r="149" spans="1:13" x14ac:dyDescent="0.25">
      <c r="A149" s="18">
        <v>35</v>
      </c>
      <c r="B149" s="18" t="s">
        <v>816</v>
      </c>
      <c r="C149" s="19" t="s">
        <v>14</v>
      </c>
      <c r="D149" s="19">
        <v>6</v>
      </c>
      <c r="G149" s="19">
        <v>94</v>
      </c>
      <c r="H149" s="18">
        <v>30</v>
      </c>
      <c r="I149" s="18">
        <v>36.833333333333329</v>
      </c>
      <c r="J149" s="19">
        <v>33</v>
      </c>
      <c r="K149" s="19">
        <v>0.99060000000000004</v>
      </c>
      <c r="L149" s="20"/>
      <c r="M149" s="18" t="s">
        <v>817</v>
      </c>
    </row>
    <row r="150" spans="1:13" x14ac:dyDescent="0.25">
      <c r="A150" s="18">
        <v>35</v>
      </c>
      <c r="B150" s="18" t="s">
        <v>818</v>
      </c>
      <c r="C150" s="19" t="s">
        <v>14</v>
      </c>
      <c r="D150" s="19">
        <v>60</v>
      </c>
      <c r="E150" s="19">
        <v>105</v>
      </c>
      <c r="F150" s="19">
        <v>70</v>
      </c>
      <c r="G150" s="19">
        <v>49</v>
      </c>
      <c r="H150" s="18">
        <v>24</v>
      </c>
      <c r="I150" s="20"/>
      <c r="L150" s="20"/>
      <c r="M150" s="18" t="s">
        <v>853</v>
      </c>
    </row>
    <row r="151" spans="1:13" x14ac:dyDescent="0.25">
      <c r="A151" s="18">
        <v>35</v>
      </c>
      <c r="B151" s="18" t="s">
        <v>819</v>
      </c>
      <c r="C151" s="19" t="s">
        <v>17</v>
      </c>
      <c r="D151" s="19">
        <v>13</v>
      </c>
      <c r="H151" s="20"/>
      <c r="I151" s="18">
        <v>36.777777777777779</v>
      </c>
      <c r="J151" s="19">
        <v>78.2</v>
      </c>
      <c r="K151" s="19">
        <v>1.4478</v>
      </c>
      <c r="L151" s="20"/>
      <c r="M151" s="18" t="s">
        <v>820</v>
      </c>
    </row>
    <row r="152" spans="1:13" x14ac:dyDescent="0.25">
      <c r="A152" s="18">
        <v>35</v>
      </c>
      <c r="B152" s="18" t="s">
        <v>821</v>
      </c>
      <c r="C152" s="19" t="s">
        <v>14</v>
      </c>
      <c r="D152" s="19">
        <v>13</v>
      </c>
      <c r="H152" s="20"/>
      <c r="I152" s="18">
        <v>36.777777777777779</v>
      </c>
      <c r="J152" s="19">
        <v>81</v>
      </c>
      <c r="K152" s="19">
        <v>1.5113000000000001</v>
      </c>
      <c r="L152" s="20"/>
      <c r="M152" s="18" t="s">
        <v>628</v>
      </c>
    </row>
    <row r="153" spans="1:13" x14ac:dyDescent="0.25">
      <c r="A153" s="18">
        <v>36</v>
      </c>
      <c r="B153" s="18" t="s">
        <v>822</v>
      </c>
      <c r="C153" s="19" t="s">
        <v>17</v>
      </c>
      <c r="D153" s="19">
        <v>33</v>
      </c>
      <c r="E153" s="19">
        <v>150</v>
      </c>
      <c r="F153" s="19">
        <v>70</v>
      </c>
      <c r="G153" s="19">
        <v>64</v>
      </c>
      <c r="H153" s="18">
        <v>16</v>
      </c>
      <c r="I153" s="18">
        <v>36.666666666666664</v>
      </c>
      <c r="J153" s="19"/>
      <c r="K153" s="19">
        <v>1.4224000000000001</v>
      </c>
      <c r="L153" s="20"/>
      <c r="M153" s="18" t="s">
        <v>854</v>
      </c>
    </row>
    <row r="154" spans="1:13" x14ac:dyDescent="0.25">
      <c r="A154" s="18">
        <v>36</v>
      </c>
      <c r="B154" s="18" t="s">
        <v>823</v>
      </c>
      <c r="C154" s="19" t="s">
        <v>17</v>
      </c>
      <c r="D154" s="19">
        <v>3</v>
      </c>
      <c r="H154" s="20"/>
      <c r="I154" s="18">
        <v>36.722222222222221</v>
      </c>
      <c r="J154" s="19">
        <v>30</v>
      </c>
      <c r="K154" s="19">
        <v>0.91439999999999999</v>
      </c>
      <c r="L154" s="20"/>
      <c r="M154" s="18" t="s">
        <v>824</v>
      </c>
    </row>
    <row r="155" spans="1:13" x14ac:dyDescent="0.25">
      <c r="A155" s="19">
        <v>36</v>
      </c>
      <c r="B155" s="18" t="s">
        <v>825</v>
      </c>
      <c r="C155" s="19" t="s">
        <v>17</v>
      </c>
      <c r="D155" s="19">
        <v>11</v>
      </c>
      <c r="H155" s="20"/>
      <c r="I155" s="18">
        <v>36.5</v>
      </c>
      <c r="J155" s="19">
        <v>76</v>
      </c>
      <c r="K155" s="19">
        <v>1.3715999999999999</v>
      </c>
      <c r="L155" s="20"/>
      <c r="M155" s="18" t="s">
        <v>826</v>
      </c>
    </row>
    <row r="156" spans="1:13" x14ac:dyDescent="0.25">
      <c r="A156" s="18">
        <v>36</v>
      </c>
      <c r="B156" s="19" t="s">
        <v>827</v>
      </c>
      <c r="C156" s="19" t="s">
        <v>14</v>
      </c>
      <c r="D156" s="19">
        <v>9</v>
      </c>
      <c r="G156" s="19">
        <v>60</v>
      </c>
      <c r="H156" s="18">
        <v>16</v>
      </c>
      <c r="I156" s="18">
        <v>37.222222222222221</v>
      </c>
      <c r="J156" s="19">
        <v>96</v>
      </c>
      <c r="K156" s="19">
        <v>1.5494000000000001</v>
      </c>
      <c r="L156" s="20"/>
      <c r="M156" s="18" t="s">
        <v>828</v>
      </c>
    </row>
    <row r="157" spans="1:13" x14ac:dyDescent="0.25">
      <c r="A157" s="14">
        <v>37</v>
      </c>
      <c r="B157" s="14" t="s">
        <v>73</v>
      </c>
      <c r="C157" s="15" t="s">
        <v>17</v>
      </c>
      <c r="D157" s="15">
        <v>36</v>
      </c>
      <c r="E157" s="15">
        <v>160</v>
      </c>
      <c r="F157" s="15">
        <v>100</v>
      </c>
      <c r="G157" s="15">
        <v>92</v>
      </c>
      <c r="H157" s="14">
        <v>12</v>
      </c>
      <c r="I157" s="14">
        <v>37.222222222222221</v>
      </c>
      <c r="J157" s="15">
        <v>124</v>
      </c>
      <c r="K157" s="16"/>
      <c r="L157" s="14" t="s">
        <v>74</v>
      </c>
      <c r="M157" s="14" t="s">
        <v>75</v>
      </c>
    </row>
    <row r="158" spans="1:13" x14ac:dyDescent="0.25">
      <c r="A158" s="18">
        <v>37</v>
      </c>
      <c r="B158" s="18" t="s">
        <v>76</v>
      </c>
      <c r="C158" s="19" t="s">
        <v>14</v>
      </c>
      <c r="D158" s="19">
        <v>36</v>
      </c>
      <c r="E158" s="19">
        <v>160</v>
      </c>
      <c r="F158" s="19">
        <v>90</v>
      </c>
      <c r="G158" s="19">
        <v>64</v>
      </c>
      <c r="H158" s="18">
        <v>20</v>
      </c>
      <c r="I158" s="18">
        <v>37.055555555555557</v>
      </c>
      <c r="J158" s="19">
        <v>146</v>
      </c>
      <c r="L158" s="18" t="s">
        <v>77</v>
      </c>
      <c r="M158" s="18" t="s">
        <v>78</v>
      </c>
    </row>
    <row r="159" spans="1:13" x14ac:dyDescent="0.25">
      <c r="A159" s="18">
        <v>37</v>
      </c>
      <c r="B159" s="18" t="s">
        <v>79</v>
      </c>
      <c r="C159" s="19" t="s">
        <v>14</v>
      </c>
      <c r="D159" s="19">
        <v>13</v>
      </c>
      <c r="G159" s="19">
        <v>76</v>
      </c>
      <c r="H159" s="19">
        <v>16</v>
      </c>
      <c r="I159" s="18">
        <v>36.722222222222221</v>
      </c>
      <c r="J159" s="18">
        <v>90</v>
      </c>
      <c r="K159" s="19">
        <v>1.4732000000000001</v>
      </c>
      <c r="L159" s="18" t="s">
        <v>77</v>
      </c>
      <c r="M159" s="18" t="s">
        <v>80</v>
      </c>
    </row>
    <row r="160" spans="1:13" x14ac:dyDescent="0.25">
      <c r="A160" s="18">
        <v>37</v>
      </c>
      <c r="B160" s="18" t="s">
        <v>81</v>
      </c>
      <c r="C160" s="19" t="s">
        <v>14</v>
      </c>
      <c r="D160" s="19">
        <v>10</v>
      </c>
      <c r="G160" s="19">
        <v>80</v>
      </c>
      <c r="H160" s="18">
        <v>16</v>
      </c>
      <c r="I160" s="18">
        <v>37.055555555555557</v>
      </c>
      <c r="J160" s="19">
        <v>60</v>
      </c>
      <c r="K160" s="19">
        <v>1.3715999999999999</v>
      </c>
      <c r="L160" s="18" t="s">
        <v>82</v>
      </c>
      <c r="M160" s="18" t="s">
        <v>83</v>
      </c>
    </row>
    <row r="161" spans="1:13" x14ac:dyDescent="0.25">
      <c r="A161" s="18">
        <v>37</v>
      </c>
      <c r="B161" s="18" t="s">
        <v>84</v>
      </c>
      <c r="C161" s="19" t="s">
        <v>14</v>
      </c>
      <c r="D161" s="19">
        <v>52</v>
      </c>
      <c r="E161" s="19">
        <v>165</v>
      </c>
      <c r="F161" s="19">
        <v>85</v>
      </c>
      <c r="G161" s="19">
        <v>75</v>
      </c>
      <c r="H161" s="18">
        <v>20</v>
      </c>
      <c r="I161" s="18">
        <v>36.999999999999993</v>
      </c>
      <c r="J161" s="19">
        <v>122</v>
      </c>
      <c r="K161" s="19">
        <v>1.6255999999999999</v>
      </c>
      <c r="L161" s="18" t="s">
        <v>85</v>
      </c>
      <c r="M161" s="18" t="s">
        <v>86</v>
      </c>
    </row>
    <row r="162" spans="1:13" x14ac:dyDescent="0.25">
      <c r="A162" s="18">
        <v>37</v>
      </c>
      <c r="B162" s="18" t="s">
        <v>87</v>
      </c>
      <c r="C162" s="19" t="s">
        <v>17</v>
      </c>
      <c r="D162" s="19">
        <v>50</v>
      </c>
      <c r="E162" s="19">
        <v>155</v>
      </c>
      <c r="F162" s="19">
        <v>90</v>
      </c>
      <c r="G162" s="19">
        <v>84</v>
      </c>
      <c r="H162" s="18">
        <v>16</v>
      </c>
      <c r="I162" s="18">
        <v>36.888888888888893</v>
      </c>
      <c r="J162" s="19">
        <v>133.19999999999999</v>
      </c>
      <c r="K162" s="19">
        <v>1.5494000000000001</v>
      </c>
      <c r="L162" s="18" t="s">
        <v>855</v>
      </c>
      <c r="M162" s="18" t="s">
        <v>88</v>
      </c>
    </row>
    <row r="163" spans="1:13" x14ac:dyDescent="0.25">
      <c r="A163" s="18">
        <v>37</v>
      </c>
      <c r="B163" s="18" t="s">
        <v>89</v>
      </c>
      <c r="C163" s="19" t="s">
        <v>14</v>
      </c>
      <c r="D163" s="19">
        <v>15</v>
      </c>
      <c r="G163" s="19">
        <v>80</v>
      </c>
      <c r="H163" s="18">
        <v>24</v>
      </c>
      <c r="I163" s="18">
        <v>36.944444444444443</v>
      </c>
      <c r="J163" s="19">
        <v>71.400000000000006</v>
      </c>
      <c r="K163" s="19">
        <v>1.4985999999999999</v>
      </c>
      <c r="L163" s="18" t="s">
        <v>90</v>
      </c>
      <c r="M163" s="18" t="s">
        <v>91</v>
      </c>
    </row>
    <row r="164" spans="1:13" x14ac:dyDescent="0.25">
      <c r="A164" s="18">
        <v>37</v>
      </c>
      <c r="B164" s="18" t="s">
        <v>92</v>
      </c>
      <c r="C164" s="19" t="s">
        <v>14</v>
      </c>
      <c r="D164" s="19">
        <v>54</v>
      </c>
      <c r="E164" s="19">
        <v>130</v>
      </c>
      <c r="F164" s="19">
        <v>95</v>
      </c>
      <c r="G164" s="19">
        <v>92</v>
      </c>
      <c r="H164" s="18">
        <v>18</v>
      </c>
      <c r="I164" s="18">
        <v>37.055555555555557</v>
      </c>
      <c r="J164" s="19">
        <v>148</v>
      </c>
      <c r="K164" s="19">
        <v>1.7272000000000001</v>
      </c>
      <c r="L164" s="18" t="s">
        <v>93</v>
      </c>
      <c r="M164" s="18" t="s">
        <v>86</v>
      </c>
    </row>
    <row r="165" spans="1:13" x14ac:dyDescent="0.25">
      <c r="A165" s="18">
        <v>37</v>
      </c>
      <c r="B165" s="18" t="s">
        <v>94</v>
      </c>
      <c r="C165" s="19" t="s">
        <v>14</v>
      </c>
      <c r="D165" s="19">
        <v>48</v>
      </c>
      <c r="E165" s="19">
        <v>120</v>
      </c>
      <c r="F165" s="19">
        <v>85</v>
      </c>
      <c r="G165" s="19">
        <v>74</v>
      </c>
      <c r="H165" s="18">
        <v>20</v>
      </c>
      <c r="I165" s="18">
        <v>36.888888888888893</v>
      </c>
      <c r="J165" s="19">
        <v>153.6</v>
      </c>
      <c r="K165" s="19">
        <v>1.7525999999999999</v>
      </c>
      <c r="L165" s="18" t="s">
        <v>95</v>
      </c>
      <c r="M165" s="18" t="s">
        <v>96</v>
      </c>
    </row>
    <row r="166" spans="1:13" x14ac:dyDescent="0.25">
      <c r="A166" s="18">
        <v>69</v>
      </c>
      <c r="B166" s="18" t="s">
        <v>97</v>
      </c>
      <c r="C166" s="19" t="s">
        <v>17</v>
      </c>
      <c r="D166" s="19">
        <v>15</v>
      </c>
      <c r="G166" s="19"/>
      <c r="H166" s="20"/>
      <c r="I166" s="18">
        <v>36.722222222222221</v>
      </c>
      <c r="J166" s="19">
        <v>97.4</v>
      </c>
      <c r="K166" s="19">
        <v>1.5367</v>
      </c>
      <c r="L166" s="18" t="s">
        <v>98</v>
      </c>
      <c r="M166" s="18" t="s">
        <v>99</v>
      </c>
    </row>
    <row r="167" spans="1:13" x14ac:dyDescent="0.25">
      <c r="A167" s="18">
        <v>69</v>
      </c>
      <c r="B167" s="18" t="s">
        <v>100</v>
      </c>
      <c r="C167" s="19" t="s">
        <v>17</v>
      </c>
      <c r="D167" s="19">
        <v>0.57999999999999996</v>
      </c>
      <c r="H167" s="20"/>
      <c r="I167" s="18">
        <v>36.833333333333329</v>
      </c>
      <c r="J167" s="19">
        <v>20.6</v>
      </c>
      <c r="K167" s="19">
        <v>0.60960000000000003</v>
      </c>
      <c r="L167" s="18" t="s">
        <v>101</v>
      </c>
      <c r="M167" s="18" t="s">
        <v>102</v>
      </c>
    </row>
    <row r="168" spans="1:13" x14ac:dyDescent="0.25">
      <c r="A168" s="18">
        <v>69</v>
      </c>
      <c r="B168" s="18" t="s">
        <v>103</v>
      </c>
      <c r="C168" s="19" t="s">
        <v>17</v>
      </c>
      <c r="D168" s="19">
        <v>79</v>
      </c>
      <c r="E168" s="19">
        <v>135</v>
      </c>
      <c r="F168" s="19">
        <v>90</v>
      </c>
      <c r="G168" s="19">
        <v>70</v>
      </c>
      <c r="H168" s="18">
        <v>12</v>
      </c>
      <c r="I168" s="20"/>
      <c r="L168" s="18" t="s">
        <v>104</v>
      </c>
      <c r="M168" s="18" t="s">
        <v>105</v>
      </c>
    </row>
    <row r="169" spans="1:13" x14ac:dyDescent="0.25">
      <c r="A169" s="18">
        <v>69</v>
      </c>
      <c r="B169" s="18" t="s">
        <v>22</v>
      </c>
      <c r="C169" s="19" t="s">
        <v>17</v>
      </c>
      <c r="D169" s="19">
        <v>35</v>
      </c>
      <c r="E169" s="19">
        <v>130</v>
      </c>
      <c r="F169" s="19">
        <v>80</v>
      </c>
      <c r="G169" s="19">
        <v>54</v>
      </c>
      <c r="H169" s="18">
        <v>30</v>
      </c>
      <c r="I169" s="20"/>
      <c r="L169" s="18" t="s">
        <v>106</v>
      </c>
      <c r="M169" s="18" t="s">
        <v>107</v>
      </c>
    </row>
    <row r="170" spans="1:13" x14ac:dyDescent="0.25">
      <c r="A170" s="18" t="s">
        <v>108</v>
      </c>
      <c r="B170" s="18" t="s">
        <v>109</v>
      </c>
      <c r="C170" s="19" t="s">
        <v>17</v>
      </c>
      <c r="D170" s="19">
        <v>7</v>
      </c>
      <c r="G170" s="19">
        <v>68</v>
      </c>
      <c r="H170" s="18">
        <v>15</v>
      </c>
      <c r="I170" s="18">
        <v>36.999999999999993</v>
      </c>
      <c r="J170" s="19">
        <v>44</v>
      </c>
      <c r="K170" s="19">
        <v>1.1049</v>
      </c>
      <c r="L170" s="18" t="s">
        <v>95</v>
      </c>
      <c r="M170" s="18" t="s">
        <v>110</v>
      </c>
    </row>
    <row r="171" spans="1:13" x14ac:dyDescent="0.25">
      <c r="A171" s="18" t="s">
        <v>108</v>
      </c>
      <c r="B171" s="18" t="s">
        <v>111</v>
      </c>
      <c r="C171" s="19" t="s">
        <v>14</v>
      </c>
      <c r="D171" s="19">
        <v>2</v>
      </c>
      <c r="H171" s="20"/>
      <c r="I171" s="18">
        <v>37.055555555555557</v>
      </c>
      <c r="J171" s="19">
        <v>32</v>
      </c>
      <c r="K171" s="19">
        <v>0.91439999999999999</v>
      </c>
      <c r="L171" s="18" t="s">
        <v>95</v>
      </c>
      <c r="M171" s="18" t="s">
        <v>112</v>
      </c>
    </row>
    <row r="172" spans="1:13" x14ac:dyDescent="0.25">
      <c r="A172" s="18" t="s">
        <v>108</v>
      </c>
      <c r="B172" s="18" t="s">
        <v>113</v>
      </c>
      <c r="C172" s="19" t="s">
        <v>14</v>
      </c>
      <c r="D172" s="19">
        <v>0.16</v>
      </c>
      <c r="H172" s="20"/>
      <c r="I172" s="18">
        <v>36.799999999999997</v>
      </c>
      <c r="L172" s="18" t="s">
        <v>95</v>
      </c>
      <c r="M172" s="18" t="s">
        <v>114</v>
      </c>
    </row>
    <row r="173" spans="1:13" x14ac:dyDescent="0.25">
      <c r="A173" s="18" t="s">
        <v>108</v>
      </c>
      <c r="B173" s="18" t="s">
        <v>115</v>
      </c>
      <c r="C173" s="19" t="s">
        <v>17</v>
      </c>
      <c r="D173" s="19">
        <v>36</v>
      </c>
      <c r="E173" s="19">
        <v>180</v>
      </c>
      <c r="F173" s="19">
        <v>110</v>
      </c>
      <c r="G173" s="19">
        <v>68</v>
      </c>
      <c r="H173" s="18">
        <v>20</v>
      </c>
      <c r="I173" s="18">
        <v>37</v>
      </c>
      <c r="J173" s="19">
        <v>129</v>
      </c>
      <c r="L173" s="18" t="s">
        <v>116</v>
      </c>
      <c r="M173" s="18" t="s">
        <v>117</v>
      </c>
    </row>
    <row r="174" spans="1:13" x14ac:dyDescent="0.25">
      <c r="A174" s="18" t="s">
        <v>118</v>
      </c>
      <c r="B174" s="18" t="s">
        <v>119</v>
      </c>
      <c r="H174" s="20"/>
      <c r="I174" s="18">
        <v>35.5</v>
      </c>
      <c r="J174" s="19">
        <v>20</v>
      </c>
      <c r="L174" s="18" t="s">
        <v>95</v>
      </c>
      <c r="M174" s="18" t="s">
        <v>120</v>
      </c>
    </row>
    <row r="175" spans="1:13" x14ac:dyDescent="0.25">
      <c r="A175" s="18" t="s">
        <v>118</v>
      </c>
      <c r="B175" s="18" t="s">
        <v>121</v>
      </c>
      <c r="C175" s="19" t="s">
        <v>14</v>
      </c>
      <c r="H175" s="18">
        <v>20</v>
      </c>
      <c r="I175" s="18">
        <v>35.555555555555557</v>
      </c>
      <c r="J175" s="19">
        <v>48</v>
      </c>
      <c r="K175" s="19">
        <v>1.2445999999999999</v>
      </c>
      <c r="L175" s="18" t="s">
        <v>122</v>
      </c>
      <c r="M175" s="18" t="s">
        <v>123</v>
      </c>
    </row>
    <row r="176" spans="1:13" x14ac:dyDescent="0.25">
      <c r="A176" s="18">
        <v>27</v>
      </c>
      <c r="B176" s="18" t="s">
        <v>124</v>
      </c>
      <c r="C176" s="19" t="s">
        <v>17</v>
      </c>
      <c r="D176" s="19">
        <v>25</v>
      </c>
      <c r="E176" s="19">
        <v>150</v>
      </c>
      <c r="F176" s="19">
        <v>120</v>
      </c>
      <c r="G176" s="19">
        <v>48</v>
      </c>
      <c r="H176" s="18">
        <v>24</v>
      </c>
      <c r="I176" s="18"/>
      <c r="J176" s="19"/>
      <c r="K176" s="19"/>
      <c r="L176" s="18" t="s">
        <v>125</v>
      </c>
      <c r="M176" s="18" t="s">
        <v>126</v>
      </c>
    </row>
    <row r="177" spans="1:13" x14ac:dyDescent="0.25">
      <c r="A177" s="18">
        <v>27</v>
      </c>
      <c r="B177" s="18" t="s">
        <v>127</v>
      </c>
      <c r="C177" s="19" t="s">
        <v>14</v>
      </c>
      <c r="D177" s="19">
        <v>30</v>
      </c>
      <c r="E177" s="19">
        <v>130</v>
      </c>
      <c r="F177" s="19">
        <v>80</v>
      </c>
      <c r="G177" s="19">
        <v>48</v>
      </c>
      <c r="H177" s="18">
        <v>18</v>
      </c>
      <c r="I177" s="18"/>
      <c r="J177" s="19"/>
      <c r="K177" s="19"/>
      <c r="L177" s="18" t="s">
        <v>128</v>
      </c>
      <c r="M177" s="18" t="s">
        <v>129</v>
      </c>
    </row>
    <row r="178" spans="1:13" x14ac:dyDescent="0.25">
      <c r="A178" s="18">
        <v>27</v>
      </c>
      <c r="B178" s="18" t="s">
        <v>130</v>
      </c>
      <c r="C178" s="19" t="s">
        <v>14</v>
      </c>
      <c r="D178" s="19">
        <v>1.1599999999999999</v>
      </c>
      <c r="H178" s="18"/>
      <c r="I178" s="18">
        <v>36.333333333333336</v>
      </c>
      <c r="J178" s="19">
        <v>7.5</v>
      </c>
      <c r="K178" s="19">
        <v>0.73660000000000003</v>
      </c>
      <c r="L178" s="18" t="s">
        <v>131</v>
      </c>
      <c r="M178" s="18" t="s">
        <v>132</v>
      </c>
    </row>
    <row r="179" spans="1:13" x14ac:dyDescent="0.25">
      <c r="A179" s="18">
        <v>28</v>
      </c>
      <c r="B179" s="18" t="s">
        <v>133</v>
      </c>
      <c r="C179" s="19" t="s">
        <v>14</v>
      </c>
      <c r="D179" s="19">
        <v>14</v>
      </c>
      <c r="H179" s="18"/>
      <c r="I179" s="18">
        <v>35.777777777777779</v>
      </c>
      <c r="J179" s="19">
        <v>95</v>
      </c>
      <c r="K179" s="19">
        <v>1.5367</v>
      </c>
      <c r="L179" s="18" t="s">
        <v>134</v>
      </c>
      <c r="M179" s="18" t="s">
        <v>135</v>
      </c>
    </row>
    <row r="180" spans="1:13" x14ac:dyDescent="0.25">
      <c r="A180" s="18">
        <v>28</v>
      </c>
      <c r="B180" s="18" t="s">
        <v>136</v>
      </c>
      <c r="C180" s="19" t="s">
        <v>14</v>
      </c>
      <c r="D180" s="19">
        <v>12</v>
      </c>
      <c r="H180" s="18"/>
      <c r="I180" s="18">
        <v>36.55555555555555</v>
      </c>
      <c r="J180" s="19">
        <v>79</v>
      </c>
      <c r="K180" s="19">
        <v>1.4351</v>
      </c>
      <c r="L180" s="18" t="s">
        <v>137</v>
      </c>
      <c r="M180" s="18" t="s">
        <v>138</v>
      </c>
    </row>
    <row r="181" spans="1:13" x14ac:dyDescent="0.25">
      <c r="A181" s="18">
        <v>28</v>
      </c>
      <c r="B181" s="18" t="s">
        <v>139</v>
      </c>
      <c r="C181" s="19" t="s">
        <v>17</v>
      </c>
      <c r="D181" s="19">
        <v>10</v>
      </c>
      <c r="H181" s="18"/>
      <c r="I181" s="18">
        <v>37.722222222222221</v>
      </c>
      <c r="J181" s="19">
        <v>57.6</v>
      </c>
      <c r="K181" s="19">
        <v>1.3462000000000001</v>
      </c>
      <c r="L181" s="18" t="s">
        <v>140</v>
      </c>
      <c r="M181" s="18" t="s">
        <v>141</v>
      </c>
    </row>
    <row r="182" spans="1:13" x14ac:dyDescent="0.25">
      <c r="A182" s="18">
        <v>28</v>
      </c>
      <c r="B182" s="18" t="s">
        <v>142</v>
      </c>
      <c r="C182" s="19" t="s">
        <v>14</v>
      </c>
      <c r="D182" s="19">
        <v>6</v>
      </c>
      <c r="H182" s="18"/>
      <c r="I182" s="18">
        <v>36.388888888888886</v>
      </c>
      <c r="J182" s="19">
        <v>45</v>
      </c>
      <c r="K182" s="19">
        <v>1.0922000000000001</v>
      </c>
      <c r="L182" s="18" t="s">
        <v>143</v>
      </c>
      <c r="M182" s="18" t="s">
        <v>144</v>
      </c>
    </row>
    <row r="183" spans="1:13" x14ac:dyDescent="0.25">
      <c r="A183" s="18">
        <v>32</v>
      </c>
      <c r="B183" s="18" t="s">
        <v>145</v>
      </c>
      <c r="C183" s="19" t="s">
        <v>14</v>
      </c>
      <c r="D183" s="19">
        <v>3</v>
      </c>
      <c r="H183" s="18"/>
      <c r="I183" s="18">
        <v>36.444444444444443</v>
      </c>
      <c r="J183" s="19">
        <v>40</v>
      </c>
      <c r="K183" s="19">
        <v>1.0414000000000001</v>
      </c>
      <c r="L183" s="18" t="s">
        <v>146</v>
      </c>
      <c r="M183" s="18" t="s">
        <v>147</v>
      </c>
    </row>
    <row r="184" spans="1:13" x14ac:dyDescent="0.25">
      <c r="A184" s="18">
        <v>32</v>
      </c>
      <c r="B184" s="18" t="s">
        <v>148</v>
      </c>
      <c r="C184" s="19" t="s">
        <v>14</v>
      </c>
      <c r="H184" s="18"/>
      <c r="I184" s="18">
        <v>36.222222222222221</v>
      </c>
      <c r="J184" s="19">
        <v>10</v>
      </c>
      <c r="K184" s="19">
        <v>0.60960000000000003</v>
      </c>
      <c r="L184" s="18" t="s">
        <v>149</v>
      </c>
      <c r="M184" s="18" t="s">
        <v>150</v>
      </c>
    </row>
    <row r="185" spans="1:13" x14ac:dyDescent="0.25">
      <c r="A185" s="18">
        <v>69</v>
      </c>
      <c r="B185" s="18" t="s">
        <v>151</v>
      </c>
      <c r="C185" s="19" t="s">
        <v>14</v>
      </c>
      <c r="D185" s="19">
        <v>11</v>
      </c>
      <c r="H185" s="18"/>
      <c r="I185" s="18">
        <v>37.166666666666671</v>
      </c>
      <c r="J185" s="19">
        <v>97</v>
      </c>
      <c r="K185" s="19">
        <v>1.4859</v>
      </c>
      <c r="L185" s="18" t="s">
        <v>152</v>
      </c>
      <c r="M185" s="18"/>
    </row>
    <row r="186" spans="1:13" x14ac:dyDescent="0.25">
      <c r="A186" s="18">
        <v>17</v>
      </c>
      <c r="B186" s="18" t="s">
        <v>153</v>
      </c>
      <c r="C186" s="19" t="s">
        <v>17</v>
      </c>
      <c r="D186" s="19">
        <v>40</v>
      </c>
      <c r="E186" s="19">
        <v>140</v>
      </c>
      <c r="F186" s="19">
        <v>95</v>
      </c>
      <c r="G186" s="19">
        <v>80</v>
      </c>
      <c r="H186" s="18">
        <v>20</v>
      </c>
      <c r="I186" s="18"/>
      <c r="J186" s="19"/>
      <c r="K186" s="19"/>
      <c r="L186" s="18" t="s">
        <v>154</v>
      </c>
      <c r="M186" s="18"/>
    </row>
    <row r="187" spans="1:13" x14ac:dyDescent="0.25">
      <c r="A187" s="18">
        <v>17</v>
      </c>
      <c r="B187" s="18" t="s">
        <v>155</v>
      </c>
      <c r="C187" s="19" t="s">
        <v>14</v>
      </c>
      <c r="D187" s="19">
        <v>0.5</v>
      </c>
      <c r="H187" s="18"/>
      <c r="I187" s="18">
        <v>35.666666666666664</v>
      </c>
      <c r="J187" s="19">
        <v>10</v>
      </c>
      <c r="K187" s="19">
        <v>0.62229999999999996</v>
      </c>
      <c r="L187" s="18" t="s">
        <v>156</v>
      </c>
      <c r="M187" s="18"/>
    </row>
    <row r="188" spans="1:13" x14ac:dyDescent="0.25">
      <c r="A188" s="18">
        <v>34</v>
      </c>
      <c r="B188" s="18" t="s">
        <v>157</v>
      </c>
      <c r="C188" s="19" t="s">
        <v>17</v>
      </c>
      <c r="D188" s="19">
        <v>4</v>
      </c>
      <c r="H188" s="18"/>
      <c r="I188" s="18">
        <v>36.333333333333336</v>
      </c>
      <c r="J188" s="19">
        <v>36.799999999999997</v>
      </c>
      <c r="K188" s="19">
        <v>1.0363199999999999</v>
      </c>
      <c r="L188" s="18"/>
      <c r="M188" s="18" t="s">
        <v>158</v>
      </c>
    </row>
    <row r="189" spans="1:13" x14ac:dyDescent="0.25">
      <c r="A189" s="18">
        <v>34</v>
      </c>
      <c r="B189" s="18" t="s">
        <v>159</v>
      </c>
      <c r="C189" s="19" t="s">
        <v>14</v>
      </c>
      <c r="D189" s="19">
        <v>2</v>
      </c>
      <c r="H189" s="18"/>
      <c r="I189" s="18">
        <v>36.55555555555555</v>
      </c>
      <c r="J189" s="19">
        <v>32</v>
      </c>
      <c r="K189" s="19">
        <v>0.76200000000000001</v>
      </c>
      <c r="L189" s="18"/>
      <c r="M189" s="18" t="s">
        <v>160</v>
      </c>
    </row>
    <row r="190" spans="1:13" x14ac:dyDescent="0.25">
      <c r="A190" s="18">
        <v>34</v>
      </c>
      <c r="B190" s="18" t="s">
        <v>161</v>
      </c>
      <c r="C190" s="19" t="s">
        <v>14</v>
      </c>
      <c r="H190" s="18"/>
      <c r="I190" s="18">
        <v>37.166666666666671</v>
      </c>
      <c r="J190" s="19">
        <v>30</v>
      </c>
      <c r="K190" s="19">
        <v>0.96519999999999995</v>
      </c>
      <c r="L190" s="18"/>
      <c r="M190" s="18" t="s">
        <v>162</v>
      </c>
    </row>
    <row r="191" spans="1:13" x14ac:dyDescent="0.25">
      <c r="A191" s="18">
        <v>34</v>
      </c>
      <c r="B191" s="18" t="s">
        <v>163</v>
      </c>
      <c r="C191" s="19" t="s">
        <v>14</v>
      </c>
      <c r="D191" s="19">
        <v>14</v>
      </c>
      <c r="H191" s="18"/>
      <c r="I191" s="18">
        <v>37.722222222222221</v>
      </c>
      <c r="J191" s="19">
        <v>90.4</v>
      </c>
      <c r="K191" s="19">
        <v>1.5494000000000001</v>
      </c>
      <c r="L191" s="18"/>
      <c r="M191" s="18" t="s">
        <v>164</v>
      </c>
    </row>
    <row r="192" spans="1:13" x14ac:dyDescent="0.25">
      <c r="A192" s="18">
        <v>34</v>
      </c>
      <c r="B192" s="18" t="s">
        <v>165</v>
      </c>
      <c r="C192" s="19" t="s">
        <v>17</v>
      </c>
      <c r="D192" s="19">
        <v>37</v>
      </c>
      <c r="E192" s="19">
        <v>110</v>
      </c>
      <c r="F192" s="19">
        <v>70</v>
      </c>
      <c r="G192" s="19">
        <v>30</v>
      </c>
      <c r="H192" s="18">
        <v>18</v>
      </c>
      <c r="I192" s="18"/>
      <c r="J192" s="19"/>
      <c r="K192" s="19"/>
      <c r="L192" s="18"/>
      <c r="M192" s="18" t="s">
        <v>166</v>
      </c>
    </row>
    <row r="193" spans="1:13" x14ac:dyDescent="0.25">
      <c r="A193" s="18">
        <v>34</v>
      </c>
      <c r="B193" s="18" t="s">
        <v>167</v>
      </c>
      <c r="C193" s="19" t="s">
        <v>17</v>
      </c>
      <c r="D193" s="19">
        <v>8</v>
      </c>
      <c r="H193" s="18"/>
      <c r="I193" s="18">
        <v>37.5</v>
      </c>
      <c r="J193" s="19">
        <v>47.4</v>
      </c>
      <c r="K193" s="19">
        <v>1.27</v>
      </c>
      <c r="L193" s="18"/>
      <c r="M193" s="18" t="s">
        <v>168</v>
      </c>
    </row>
    <row r="194" spans="1:13" x14ac:dyDescent="0.25">
      <c r="A194" s="18">
        <v>34</v>
      </c>
      <c r="B194" s="18" t="s">
        <v>169</v>
      </c>
      <c r="C194" s="19" t="s">
        <v>14</v>
      </c>
      <c r="D194" s="19">
        <v>6</v>
      </c>
      <c r="H194" s="18"/>
      <c r="I194" s="18">
        <v>36.666666666666664</v>
      </c>
      <c r="J194" s="19">
        <v>40</v>
      </c>
      <c r="K194" s="19">
        <v>1.0668</v>
      </c>
      <c r="L194" s="18"/>
      <c r="M194" s="18" t="s">
        <v>170</v>
      </c>
    </row>
    <row r="195" spans="1:13" x14ac:dyDescent="0.25">
      <c r="A195" s="18">
        <v>13</v>
      </c>
      <c r="B195" s="18" t="s">
        <v>171</v>
      </c>
      <c r="C195" s="19" t="s">
        <v>14</v>
      </c>
      <c r="D195" s="19">
        <v>45</v>
      </c>
      <c r="E195" s="19">
        <v>170</v>
      </c>
      <c r="F195" s="19">
        <v>100</v>
      </c>
      <c r="G195" s="19">
        <v>80</v>
      </c>
      <c r="H195" s="18">
        <v>16</v>
      </c>
      <c r="I195" s="18">
        <v>37.222222222222221</v>
      </c>
      <c r="J195" s="19">
        <v>127.4</v>
      </c>
      <c r="K195" s="19">
        <v>1.6637</v>
      </c>
      <c r="L195" s="18" t="s">
        <v>172</v>
      </c>
      <c r="M195" s="18" t="s">
        <v>173</v>
      </c>
    </row>
    <row r="196" spans="1:13" x14ac:dyDescent="0.25">
      <c r="A196" s="18">
        <v>13</v>
      </c>
      <c r="B196" s="18" t="s">
        <v>174</v>
      </c>
      <c r="C196" s="19" t="s">
        <v>17</v>
      </c>
      <c r="D196" s="19">
        <v>20</v>
      </c>
      <c r="E196" s="19">
        <v>120</v>
      </c>
      <c r="F196" s="19">
        <v>60</v>
      </c>
      <c r="G196" s="19">
        <v>80</v>
      </c>
      <c r="H196" s="18">
        <v>20</v>
      </c>
      <c r="I196" s="18">
        <v>37.277777777777771</v>
      </c>
      <c r="J196" s="19">
        <v>137.6</v>
      </c>
      <c r="K196" s="19">
        <v>1.651</v>
      </c>
      <c r="L196" s="18" t="s">
        <v>95</v>
      </c>
      <c r="M196" s="18" t="s">
        <v>175</v>
      </c>
    </row>
    <row r="197" spans="1:13" x14ac:dyDescent="0.25">
      <c r="A197" s="18">
        <v>13</v>
      </c>
      <c r="B197" s="18" t="s">
        <v>176</v>
      </c>
      <c r="C197" s="19" t="s">
        <v>14</v>
      </c>
      <c r="D197" s="19">
        <v>2</v>
      </c>
      <c r="G197" s="19">
        <v>62</v>
      </c>
      <c r="H197" s="18">
        <v>46</v>
      </c>
      <c r="I197" s="18">
        <v>33.777777777777779</v>
      </c>
      <c r="J197" s="19">
        <v>26.6</v>
      </c>
      <c r="K197" s="19">
        <v>0.87629999999999997</v>
      </c>
      <c r="L197" s="18" t="s">
        <v>95</v>
      </c>
      <c r="M197" s="18" t="s">
        <v>177</v>
      </c>
    </row>
    <row r="198" spans="1:13" x14ac:dyDescent="0.25">
      <c r="A198" s="18">
        <v>13</v>
      </c>
      <c r="B198" s="18" t="s">
        <v>178</v>
      </c>
      <c r="C198" s="19" t="s">
        <v>17</v>
      </c>
      <c r="D198" s="19">
        <v>24</v>
      </c>
      <c r="E198" s="19">
        <v>130</v>
      </c>
      <c r="F198" s="19">
        <v>90</v>
      </c>
      <c r="G198" s="19">
        <v>120</v>
      </c>
      <c r="H198" s="18">
        <v>30</v>
      </c>
      <c r="I198" s="18">
        <v>37.388888888888886</v>
      </c>
      <c r="J198" s="19">
        <v>87.6</v>
      </c>
      <c r="K198" s="19">
        <v>1.5621</v>
      </c>
      <c r="L198" s="18" t="s">
        <v>95</v>
      </c>
      <c r="M198" s="18" t="s">
        <v>173</v>
      </c>
    </row>
    <row r="199" spans="1:13" x14ac:dyDescent="0.25">
      <c r="A199" s="18">
        <v>15</v>
      </c>
      <c r="B199" s="18" t="s">
        <v>179</v>
      </c>
      <c r="C199" s="19" t="s">
        <v>17</v>
      </c>
      <c r="D199" s="19">
        <v>47</v>
      </c>
      <c r="E199" s="19">
        <v>170</v>
      </c>
      <c r="F199" s="19">
        <v>120</v>
      </c>
      <c r="G199" s="19">
        <v>88</v>
      </c>
      <c r="H199" s="18">
        <v>22</v>
      </c>
      <c r="I199" s="18">
        <v>36.944444444444443</v>
      </c>
      <c r="J199" s="19">
        <v>125</v>
      </c>
      <c r="K199" s="19">
        <v>1.6383000000000001</v>
      </c>
      <c r="L199" s="18"/>
      <c r="M199" s="18" t="s">
        <v>180</v>
      </c>
    </row>
    <row r="200" spans="1:13" x14ac:dyDescent="0.25">
      <c r="A200" s="18">
        <v>15</v>
      </c>
      <c r="B200" s="18" t="s">
        <v>181</v>
      </c>
      <c r="C200" s="19" t="s">
        <v>14</v>
      </c>
      <c r="D200" s="19">
        <v>5</v>
      </c>
      <c r="G200" s="19">
        <v>96</v>
      </c>
      <c r="H200" s="18">
        <v>20</v>
      </c>
      <c r="I200" s="18">
        <v>36.833333333333329</v>
      </c>
      <c r="J200" s="19">
        <v>33</v>
      </c>
      <c r="K200" s="19">
        <v>1.0794999999999999</v>
      </c>
      <c r="L200" s="18"/>
      <c r="M200" s="18" t="s">
        <v>856</v>
      </c>
    </row>
    <row r="201" spans="1:13" x14ac:dyDescent="0.25">
      <c r="A201" s="18">
        <v>15</v>
      </c>
      <c r="B201" s="18" t="s">
        <v>182</v>
      </c>
      <c r="C201" s="19" t="s">
        <v>17</v>
      </c>
      <c r="D201" s="19">
        <v>4</v>
      </c>
      <c r="G201" s="19">
        <v>72</v>
      </c>
      <c r="H201" s="18">
        <v>26</v>
      </c>
      <c r="I201" s="18">
        <v>36.999999999999993</v>
      </c>
      <c r="J201" s="19">
        <v>23</v>
      </c>
      <c r="K201" s="19">
        <v>0.91439999999999999</v>
      </c>
      <c r="L201" s="18"/>
      <c r="M201" s="18" t="s">
        <v>183</v>
      </c>
    </row>
    <row r="202" spans="1:13" x14ac:dyDescent="0.25">
      <c r="A202" s="18">
        <v>15</v>
      </c>
      <c r="B202" s="18" t="s">
        <v>184</v>
      </c>
      <c r="C202" s="19" t="s">
        <v>14</v>
      </c>
      <c r="D202" s="19">
        <v>1</v>
      </c>
      <c r="H202" s="18"/>
      <c r="I202" s="18">
        <v>36.333333333333336</v>
      </c>
      <c r="J202" s="19">
        <v>21</v>
      </c>
      <c r="K202" s="19"/>
      <c r="L202" s="18"/>
      <c r="M202" s="18" t="s">
        <v>185</v>
      </c>
    </row>
    <row r="203" spans="1:13" x14ac:dyDescent="0.25">
      <c r="A203" s="18">
        <v>15</v>
      </c>
      <c r="B203" s="18" t="s">
        <v>186</v>
      </c>
      <c r="C203" s="19" t="s">
        <v>14</v>
      </c>
      <c r="D203" s="19">
        <v>12</v>
      </c>
      <c r="E203" s="19"/>
      <c r="F203" s="19"/>
      <c r="G203" s="19">
        <v>84</v>
      </c>
      <c r="H203" s="18">
        <v>24</v>
      </c>
      <c r="I203" s="18">
        <v>36.55555555555555</v>
      </c>
      <c r="J203" s="19">
        <v>69.8</v>
      </c>
      <c r="K203" s="19">
        <v>1.3843000000000001</v>
      </c>
      <c r="L203" s="18"/>
      <c r="M203" s="18" t="s">
        <v>187</v>
      </c>
    </row>
    <row r="204" spans="1:13" x14ac:dyDescent="0.25">
      <c r="A204" s="18">
        <v>15</v>
      </c>
      <c r="B204" s="18" t="s">
        <v>188</v>
      </c>
      <c r="C204" s="19" t="s">
        <v>14</v>
      </c>
      <c r="D204" s="19">
        <v>14</v>
      </c>
      <c r="G204" s="19">
        <v>92</v>
      </c>
      <c r="H204" s="18">
        <v>26</v>
      </c>
      <c r="I204" s="18">
        <v>36.777777777777779</v>
      </c>
      <c r="J204" s="19">
        <v>94.4</v>
      </c>
      <c r="K204" s="19">
        <v>1.5494000000000001</v>
      </c>
      <c r="L204" s="18"/>
      <c r="M204" s="18" t="s">
        <v>189</v>
      </c>
    </row>
    <row r="205" spans="1:13" x14ac:dyDescent="0.25">
      <c r="A205" s="18">
        <v>23</v>
      </c>
      <c r="B205" s="18" t="s">
        <v>190</v>
      </c>
      <c r="C205" s="19" t="s">
        <v>14</v>
      </c>
      <c r="D205" s="19">
        <v>22</v>
      </c>
      <c r="E205" s="19">
        <v>130</v>
      </c>
      <c r="F205" s="19">
        <v>85</v>
      </c>
      <c r="G205" s="19">
        <v>51</v>
      </c>
      <c r="H205" s="18">
        <v>27</v>
      </c>
      <c r="I205" s="18"/>
      <c r="J205" s="19"/>
      <c r="K205" s="19"/>
      <c r="L205" s="18" t="s">
        <v>191</v>
      </c>
      <c r="M205" s="18" t="s">
        <v>192</v>
      </c>
    </row>
    <row r="206" spans="1:13" x14ac:dyDescent="0.25">
      <c r="A206" s="18">
        <v>23</v>
      </c>
      <c r="B206" s="18" t="s">
        <v>193</v>
      </c>
      <c r="C206" s="19" t="s">
        <v>17</v>
      </c>
      <c r="D206" s="19">
        <v>22</v>
      </c>
      <c r="E206" s="19">
        <v>110</v>
      </c>
      <c r="F206" s="19">
        <v>70</v>
      </c>
      <c r="G206" s="19">
        <v>69</v>
      </c>
      <c r="H206" s="18">
        <v>20</v>
      </c>
      <c r="I206" s="18">
        <v>36.777777777777779</v>
      </c>
      <c r="J206" s="19">
        <v>130</v>
      </c>
      <c r="K206" s="19">
        <v>1.5748</v>
      </c>
      <c r="L206" s="18" t="s">
        <v>194</v>
      </c>
      <c r="M206" s="18" t="s">
        <v>195</v>
      </c>
    </row>
    <row r="207" spans="1:13" x14ac:dyDescent="0.25">
      <c r="A207" s="18">
        <v>23</v>
      </c>
      <c r="B207" s="18" t="s">
        <v>196</v>
      </c>
      <c r="C207" s="19" t="s">
        <v>17</v>
      </c>
      <c r="D207" s="19">
        <v>20</v>
      </c>
      <c r="E207" s="19">
        <v>110</v>
      </c>
      <c r="F207" s="19">
        <v>80</v>
      </c>
      <c r="G207" s="19">
        <v>72</v>
      </c>
      <c r="H207" s="18">
        <v>24</v>
      </c>
      <c r="I207" s="18">
        <v>36.888888888888893</v>
      </c>
      <c r="J207" s="19"/>
      <c r="K207" s="19"/>
      <c r="L207" s="18" t="s">
        <v>197</v>
      </c>
      <c r="M207" s="18" t="s">
        <v>198</v>
      </c>
    </row>
    <row r="208" spans="1:13" x14ac:dyDescent="0.25">
      <c r="A208" s="18">
        <v>23</v>
      </c>
      <c r="B208" s="18" t="s">
        <v>18</v>
      </c>
      <c r="C208" s="19" t="s">
        <v>17</v>
      </c>
      <c r="D208" s="19">
        <v>32</v>
      </c>
      <c r="E208" s="19">
        <v>110</v>
      </c>
      <c r="F208" s="19">
        <v>70</v>
      </c>
      <c r="G208" s="19">
        <v>60</v>
      </c>
      <c r="H208" s="18">
        <v>21</v>
      </c>
      <c r="I208" s="18">
        <v>36.700000000000003</v>
      </c>
      <c r="J208" s="19"/>
      <c r="K208" s="19"/>
      <c r="L208" s="18" t="s">
        <v>199</v>
      </c>
      <c r="M208" s="18" t="s">
        <v>200</v>
      </c>
    </row>
    <row r="209" spans="1:13" x14ac:dyDescent="0.25">
      <c r="A209" s="18">
        <v>23</v>
      </c>
      <c r="B209" s="18" t="s">
        <v>201</v>
      </c>
      <c r="C209" s="19" t="s">
        <v>17</v>
      </c>
      <c r="D209" s="19">
        <v>3</v>
      </c>
      <c r="G209" s="19">
        <v>105</v>
      </c>
      <c r="H209" s="18"/>
      <c r="I209" s="18">
        <v>37</v>
      </c>
      <c r="J209" s="19">
        <v>26</v>
      </c>
      <c r="K209" s="19">
        <v>0.86360000000000003</v>
      </c>
      <c r="L209" s="18" t="s">
        <v>202</v>
      </c>
      <c r="M209" s="18" t="s">
        <v>203</v>
      </c>
    </row>
    <row r="210" spans="1:13" x14ac:dyDescent="0.25">
      <c r="A210" s="18">
        <v>23</v>
      </c>
      <c r="B210" s="18" t="s">
        <v>204</v>
      </c>
      <c r="C210" s="19" t="s">
        <v>14</v>
      </c>
      <c r="D210" s="19">
        <v>0.25</v>
      </c>
      <c r="G210" s="19">
        <v>120</v>
      </c>
      <c r="H210" s="18">
        <v>1</v>
      </c>
      <c r="I210" s="18">
        <v>36.700000000000003</v>
      </c>
      <c r="J210" s="19">
        <v>17</v>
      </c>
      <c r="K210" s="19">
        <v>0.53339999999999999</v>
      </c>
      <c r="L210" s="18" t="s">
        <v>857</v>
      </c>
      <c r="M210" s="18" t="s">
        <v>205</v>
      </c>
    </row>
    <row r="211" spans="1:13" x14ac:dyDescent="0.25">
      <c r="A211" s="18">
        <v>25</v>
      </c>
      <c r="B211" s="18" t="s">
        <v>206</v>
      </c>
      <c r="C211" s="19" t="s">
        <v>14</v>
      </c>
      <c r="D211" s="19">
        <v>62</v>
      </c>
      <c r="E211" s="19">
        <v>150</v>
      </c>
      <c r="F211" s="19">
        <v>85</v>
      </c>
      <c r="G211" s="19">
        <v>68</v>
      </c>
      <c r="H211" s="18">
        <v>25</v>
      </c>
      <c r="I211" s="18">
        <v>37.111111111111107</v>
      </c>
      <c r="J211" s="19">
        <v>108.8</v>
      </c>
      <c r="K211" s="19">
        <v>1.5748</v>
      </c>
      <c r="L211" s="18"/>
      <c r="M211" s="18" t="s">
        <v>207</v>
      </c>
    </row>
    <row r="212" spans="1:13" x14ac:dyDescent="0.25">
      <c r="A212" s="18">
        <v>25</v>
      </c>
      <c r="B212" s="18" t="s">
        <v>208</v>
      </c>
      <c r="C212" s="19" t="s">
        <v>17</v>
      </c>
      <c r="D212" s="19">
        <v>55</v>
      </c>
      <c r="E212" s="19">
        <v>170</v>
      </c>
      <c r="F212" s="19">
        <v>90</v>
      </c>
      <c r="G212" s="19">
        <v>72</v>
      </c>
      <c r="H212" s="18">
        <v>16</v>
      </c>
      <c r="I212" s="18">
        <v>36.444444444444443</v>
      </c>
      <c r="J212" s="19">
        <v>121.8</v>
      </c>
      <c r="K212" s="19">
        <v>1.5494000000000001</v>
      </c>
      <c r="L212" s="18"/>
      <c r="M212" s="18" t="s">
        <v>209</v>
      </c>
    </row>
    <row r="213" spans="1:13" x14ac:dyDescent="0.25">
      <c r="A213" s="18">
        <v>25</v>
      </c>
      <c r="B213" s="18" t="s">
        <v>210</v>
      </c>
      <c r="C213" s="19" t="s">
        <v>17</v>
      </c>
      <c r="D213" s="19">
        <v>22</v>
      </c>
      <c r="E213" s="19">
        <v>140</v>
      </c>
      <c r="F213" s="19">
        <v>70</v>
      </c>
      <c r="G213" s="19">
        <v>80</v>
      </c>
      <c r="H213" s="18">
        <v>16</v>
      </c>
      <c r="I213" s="18">
        <v>36.888888888888893</v>
      </c>
      <c r="J213" s="19">
        <v>119.2</v>
      </c>
      <c r="K213" s="19">
        <v>1.5748</v>
      </c>
      <c r="L213" s="18"/>
      <c r="M213" s="18" t="s">
        <v>211</v>
      </c>
    </row>
    <row r="214" spans="1:13" x14ac:dyDescent="0.25">
      <c r="A214" s="18">
        <v>25</v>
      </c>
      <c r="B214" s="18" t="s">
        <v>212</v>
      </c>
      <c r="C214" s="19" t="s">
        <v>14</v>
      </c>
      <c r="D214" s="19">
        <v>3</v>
      </c>
      <c r="G214" s="19">
        <v>36</v>
      </c>
      <c r="H214" s="18">
        <v>18</v>
      </c>
      <c r="I214" s="18">
        <v>36.722222222222221</v>
      </c>
      <c r="J214" s="19">
        <v>28.2</v>
      </c>
      <c r="K214" s="19">
        <v>0.93979999999999997</v>
      </c>
      <c r="L214" s="18"/>
      <c r="M214" s="18" t="s">
        <v>213</v>
      </c>
    </row>
    <row r="215" spans="1:13" x14ac:dyDescent="0.25">
      <c r="A215" s="18">
        <v>37</v>
      </c>
      <c r="B215" s="18" t="s">
        <v>214</v>
      </c>
      <c r="C215" s="19" t="s">
        <v>17</v>
      </c>
      <c r="D215" s="19">
        <v>46</v>
      </c>
      <c r="E215" s="19">
        <v>120</v>
      </c>
      <c r="F215" s="19">
        <v>80</v>
      </c>
      <c r="G215" s="19">
        <v>63</v>
      </c>
      <c r="H215" s="18">
        <v>30</v>
      </c>
      <c r="I215" s="18">
        <v>36.722222222222221</v>
      </c>
      <c r="J215" s="19"/>
      <c r="K215" s="19"/>
      <c r="L215" s="18" t="s">
        <v>215</v>
      </c>
      <c r="M215" s="18" t="s">
        <v>216</v>
      </c>
    </row>
    <row r="216" spans="1:13" x14ac:dyDescent="0.25">
      <c r="A216" s="18">
        <v>37</v>
      </c>
      <c r="B216" s="18" t="s">
        <v>217</v>
      </c>
      <c r="C216" s="19" t="s">
        <v>14</v>
      </c>
      <c r="D216" s="19">
        <v>55</v>
      </c>
      <c r="E216" s="19">
        <v>160</v>
      </c>
      <c r="F216" s="19">
        <v>90</v>
      </c>
      <c r="G216" s="19">
        <v>64</v>
      </c>
      <c r="H216" s="18">
        <v>16</v>
      </c>
      <c r="I216" s="18">
        <v>37.055555555555557</v>
      </c>
      <c r="J216" s="19"/>
      <c r="K216" s="19"/>
      <c r="L216" s="18" t="s">
        <v>218</v>
      </c>
      <c r="M216" s="18" t="s">
        <v>219</v>
      </c>
    </row>
    <row r="217" spans="1:13" x14ac:dyDescent="0.25">
      <c r="A217" s="18">
        <v>37</v>
      </c>
      <c r="B217" s="18" t="s">
        <v>220</v>
      </c>
      <c r="C217" s="19" t="s">
        <v>14</v>
      </c>
      <c r="D217" s="19">
        <v>12</v>
      </c>
      <c r="G217" s="19">
        <v>72</v>
      </c>
      <c r="H217" s="18">
        <v>24</v>
      </c>
      <c r="I217" s="18">
        <v>36.888888888888893</v>
      </c>
      <c r="J217" s="19">
        <v>62.4</v>
      </c>
      <c r="K217" s="19">
        <v>1.3715999999999999</v>
      </c>
      <c r="L217" s="19" t="s">
        <v>95</v>
      </c>
      <c r="M217" s="18" t="s">
        <v>221</v>
      </c>
    </row>
    <row r="218" spans="1:13" x14ac:dyDescent="0.25">
      <c r="A218" s="18">
        <v>37</v>
      </c>
      <c r="B218" s="18" t="s">
        <v>222</v>
      </c>
      <c r="C218" s="19" t="s">
        <v>14</v>
      </c>
      <c r="D218" s="19">
        <v>15</v>
      </c>
      <c r="G218" s="19">
        <v>72</v>
      </c>
      <c r="H218" s="18"/>
      <c r="I218" s="18">
        <v>36.777777777777779</v>
      </c>
      <c r="J218" s="19">
        <v>54.4</v>
      </c>
      <c r="K218" s="19">
        <v>1.2954000000000001</v>
      </c>
      <c r="L218" s="18" t="s">
        <v>95</v>
      </c>
      <c r="M218" s="18" t="s">
        <v>223</v>
      </c>
    </row>
    <row r="219" spans="1:13" x14ac:dyDescent="0.25">
      <c r="A219" s="18">
        <v>37</v>
      </c>
      <c r="B219" s="18" t="s">
        <v>224</v>
      </c>
      <c r="C219" s="19" t="s">
        <v>14</v>
      </c>
      <c r="D219" s="19">
        <v>12</v>
      </c>
      <c r="G219" s="19">
        <v>48</v>
      </c>
      <c r="H219" s="18">
        <v>33</v>
      </c>
      <c r="I219" s="18">
        <v>36.888888888888893</v>
      </c>
      <c r="J219" s="19">
        <v>91.8</v>
      </c>
      <c r="K219" s="19">
        <v>1.5748</v>
      </c>
      <c r="L219" s="18" t="s">
        <v>95</v>
      </c>
      <c r="M219" s="18" t="s">
        <v>225</v>
      </c>
    </row>
    <row r="220" spans="1:13" x14ac:dyDescent="0.25">
      <c r="A220" s="18" t="s">
        <v>226</v>
      </c>
      <c r="B220" s="18" t="s">
        <v>21</v>
      </c>
      <c r="C220" s="19" t="s">
        <v>17</v>
      </c>
      <c r="D220" s="19">
        <v>7</v>
      </c>
      <c r="G220" s="19">
        <v>60</v>
      </c>
      <c r="H220" s="18">
        <v>16</v>
      </c>
      <c r="I220" s="18">
        <v>36.611111111111114</v>
      </c>
      <c r="J220" s="19">
        <v>40</v>
      </c>
      <c r="K220" s="19">
        <v>1.1556999999999999</v>
      </c>
      <c r="L220" s="18"/>
      <c r="M220" s="18" t="s">
        <v>227</v>
      </c>
    </row>
    <row r="221" spans="1:13" x14ac:dyDescent="0.25">
      <c r="A221" s="18" t="s">
        <v>226</v>
      </c>
      <c r="B221" s="18" t="s">
        <v>228</v>
      </c>
      <c r="C221" s="19" t="s">
        <v>17</v>
      </c>
      <c r="D221" s="19">
        <v>2</v>
      </c>
      <c r="G221" s="19">
        <v>68</v>
      </c>
      <c r="H221" s="18">
        <v>20</v>
      </c>
      <c r="I221" s="18">
        <v>36.333333333333336</v>
      </c>
      <c r="J221" s="19">
        <v>25.6</v>
      </c>
      <c r="K221" s="19">
        <v>0.85089999999999999</v>
      </c>
      <c r="L221" s="18"/>
      <c r="M221" s="18" t="s">
        <v>229</v>
      </c>
    </row>
    <row r="222" spans="1:13" x14ac:dyDescent="0.25">
      <c r="A222" s="18" t="s">
        <v>230</v>
      </c>
      <c r="B222" s="18" t="s">
        <v>231</v>
      </c>
      <c r="C222" s="19" t="s">
        <v>14</v>
      </c>
      <c r="D222" s="19">
        <v>9</v>
      </c>
      <c r="G222" s="19">
        <v>88</v>
      </c>
      <c r="H222" s="18">
        <v>24</v>
      </c>
      <c r="I222" s="18">
        <v>36.999999999999993</v>
      </c>
      <c r="J222" s="19">
        <v>60</v>
      </c>
      <c r="K222" s="19">
        <v>1.3843000000000001</v>
      </c>
      <c r="L222" s="18"/>
      <c r="M222" s="18" t="s">
        <v>858</v>
      </c>
    </row>
    <row r="223" spans="1:13" x14ac:dyDescent="0.25">
      <c r="A223" s="18" t="s">
        <v>230</v>
      </c>
      <c r="B223" s="18" t="s">
        <v>232</v>
      </c>
      <c r="C223" s="19" t="s">
        <v>17</v>
      </c>
      <c r="D223" s="19">
        <v>60</v>
      </c>
      <c r="E223" s="19">
        <v>150</v>
      </c>
      <c r="F223" s="19">
        <v>85</v>
      </c>
      <c r="G223" s="19">
        <v>72</v>
      </c>
      <c r="H223" s="18">
        <v>20</v>
      </c>
      <c r="I223" s="18">
        <v>36.388888888888886</v>
      </c>
      <c r="J223" s="19">
        <v>79</v>
      </c>
      <c r="K223" s="19">
        <v>1.4732000000000001</v>
      </c>
      <c r="L223" s="18"/>
      <c r="M223" s="18" t="s">
        <v>233</v>
      </c>
    </row>
    <row r="224" spans="1:13" x14ac:dyDescent="0.25">
      <c r="A224" s="18" t="s">
        <v>230</v>
      </c>
      <c r="B224" s="18" t="s">
        <v>234</v>
      </c>
      <c r="C224" s="19" t="s">
        <v>14</v>
      </c>
      <c r="D224" s="19">
        <v>12</v>
      </c>
      <c r="G224" s="19">
        <v>60</v>
      </c>
      <c r="H224" s="18">
        <v>18</v>
      </c>
      <c r="I224" s="18">
        <v>36.722222222222221</v>
      </c>
      <c r="J224" s="19">
        <v>73.2</v>
      </c>
      <c r="K224" s="19">
        <v>1.3843000000000001</v>
      </c>
      <c r="L224" s="18"/>
      <c r="M224" s="18" t="s">
        <v>235</v>
      </c>
    </row>
    <row r="225" spans="1:13" x14ac:dyDescent="0.25">
      <c r="A225" s="18" t="s">
        <v>230</v>
      </c>
      <c r="B225" s="18" t="s">
        <v>236</v>
      </c>
      <c r="C225" s="19" t="s">
        <v>14</v>
      </c>
      <c r="D225" s="19">
        <v>13</v>
      </c>
      <c r="G225" s="19">
        <v>68</v>
      </c>
      <c r="H225" s="18">
        <v>16</v>
      </c>
      <c r="I225" s="18">
        <v>37.166666666666671</v>
      </c>
      <c r="J225" s="19">
        <v>82</v>
      </c>
      <c r="K225" s="19">
        <v>1.524</v>
      </c>
      <c r="L225" s="18"/>
      <c r="M225" s="18" t="s">
        <v>237</v>
      </c>
    </row>
    <row r="226" spans="1:13" x14ac:dyDescent="0.25">
      <c r="A226" s="18" t="s">
        <v>238</v>
      </c>
      <c r="B226" s="18" t="s">
        <v>239</v>
      </c>
      <c r="C226" s="19" t="s">
        <v>14</v>
      </c>
      <c r="D226" s="19">
        <v>60</v>
      </c>
      <c r="E226" s="19">
        <v>140</v>
      </c>
      <c r="F226" s="19">
        <v>100</v>
      </c>
      <c r="G226" s="19">
        <v>76</v>
      </c>
      <c r="H226" s="18">
        <v>18</v>
      </c>
      <c r="I226" s="18">
        <v>35.277777777777779</v>
      </c>
      <c r="J226" s="19">
        <v>120</v>
      </c>
      <c r="K226" s="19">
        <v>1.7525999999999999</v>
      </c>
      <c r="L226" s="18"/>
      <c r="M226" s="18" t="s">
        <v>240</v>
      </c>
    </row>
    <row r="227" spans="1:13" x14ac:dyDescent="0.25">
      <c r="A227" s="18">
        <v>24</v>
      </c>
      <c r="B227" s="18" t="s">
        <v>241</v>
      </c>
      <c r="C227" s="19" t="s">
        <v>17</v>
      </c>
      <c r="D227" s="19">
        <v>27</v>
      </c>
      <c r="E227" s="19">
        <v>130</v>
      </c>
      <c r="F227" s="19">
        <v>80</v>
      </c>
      <c r="G227" s="19">
        <v>82</v>
      </c>
      <c r="H227" s="18">
        <v>24</v>
      </c>
      <c r="I227" s="18">
        <v>36.55555555555555</v>
      </c>
      <c r="J227" s="19">
        <v>133</v>
      </c>
      <c r="K227" s="19">
        <v>1.6129</v>
      </c>
      <c r="L227" s="18"/>
      <c r="M227" s="18" t="s">
        <v>242</v>
      </c>
    </row>
    <row r="228" spans="1:13" x14ac:dyDescent="0.25">
      <c r="A228" s="18">
        <v>24</v>
      </c>
      <c r="B228" s="18" t="s">
        <v>243</v>
      </c>
      <c r="C228" s="19" t="s">
        <v>17</v>
      </c>
      <c r="D228" s="19">
        <v>57</v>
      </c>
      <c r="E228" s="19">
        <v>135</v>
      </c>
      <c r="F228" s="19">
        <v>90</v>
      </c>
      <c r="G228" s="19">
        <v>80</v>
      </c>
      <c r="H228" s="18">
        <v>22</v>
      </c>
      <c r="I228" s="18">
        <v>37</v>
      </c>
      <c r="J228" s="19">
        <v>135</v>
      </c>
      <c r="K228" s="19">
        <v>1.6763999999999999</v>
      </c>
      <c r="L228" s="18"/>
      <c r="M228" s="18" t="s">
        <v>859</v>
      </c>
    </row>
    <row r="229" spans="1:13" x14ac:dyDescent="0.25">
      <c r="A229" s="18">
        <v>24</v>
      </c>
      <c r="B229" s="18" t="s">
        <v>244</v>
      </c>
      <c r="C229" s="19" t="s">
        <v>17</v>
      </c>
      <c r="D229" s="19">
        <v>20</v>
      </c>
      <c r="E229" s="19">
        <v>150</v>
      </c>
      <c r="F229" s="19">
        <v>70</v>
      </c>
      <c r="G229" s="19">
        <v>80</v>
      </c>
      <c r="H229" s="18">
        <v>24</v>
      </c>
      <c r="I229" s="18">
        <v>36.799999999999997</v>
      </c>
      <c r="J229" s="19">
        <v>110</v>
      </c>
      <c r="K229" s="19">
        <v>1.6129</v>
      </c>
      <c r="L229" s="18"/>
      <c r="M229" s="18" t="s">
        <v>860</v>
      </c>
    </row>
    <row r="230" spans="1:13" x14ac:dyDescent="0.25">
      <c r="A230" s="18">
        <v>24</v>
      </c>
      <c r="B230" s="18" t="s">
        <v>245</v>
      </c>
      <c r="C230" s="19" t="s">
        <v>14</v>
      </c>
      <c r="D230" s="19">
        <v>6</v>
      </c>
      <c r="G230" s="19">
        <v>88</v>
      </c>
      <c r="H230" s="18">
        <v>16</v>
      </c>
      <c r="I230" s="18">
        <v>36.999999999999993</v>
      </c>
      <c r="J230" s="19">
        <v>39</v>
      </c>
      <c r="K230" s="19">
        <v>1.0541</v>
      </c>
      <c r="L230" s="18"/>
      <c r="M230" s="18" t="s">
        <v>246</v>
      </c>
    </row>
    <row r="231" spans="1:13" x14ac:dyDescent="0.25">
      <c r="A231" s="18">
        <v>24</v>
      </c>
      <c r="B231" s="18" t="s">
        <v>247</v>
      </c>
      <c r="C231" s="19" t="s">
        <v>17</v>
      </c>
      <c r="D231" s="19">
        <v>1.08</v>
      </c>
      <c r="G231" s="19">
        <v>72</v>
      </c>
      <c r="H231" s="18">
        <v>20</v>
      </c>
      <c r="I231" s="18">
        <v>37</v>
      </c>
      <c r="J231" s="19">
        <v>22</v>
      </c>
      <c r="K231" s="19">
        <v>0.74929999999999997</v>
      </c>
      <c r="L231" s="18"/>
      <c r="M231" s="18" t="s">
        <v>248</v>
      </c>
    </row>
    <row r="232" spans="1:13" x14ac:dyDescent="0.25">
      <c r="A232" s="18">
        <v>24</v>
      </c>
      <c r="B232" s="18" t="s">
        <v>249</v>
      </c>
      <c r="C232" s="19" t="s">
        <v>17</v>
      </c>
      <c r="D232" s="19">
        <v>5</v>
      </c>
      <c r="G232" s="19">
        <v>90</v>
      </c>
      <c r="H232" s="18">
        <v>15</v>
      </c>
      <c r="I232" s="18">
        <v>36.55555555555555</v>
      </c>
      <c r="J232" s="19">
        <v>30</v>
      </c>
      <c r="K232" s="19">
        <v>1.0541</v>
      </c>
      <c r="L232" s="18"/>
      <c r="M232" s="18" t="s">
        <v>250</v>
      </c>
    </row>
    <row r="233" spans="1:13" x14ac:dyDescent="0.25">
      <c r="A233" s="18">
        <v>27</v>
      </c>
      <c r="B233" s="18" t="s">
        <v>251</v>
      </c>
      <c r="C233" s="19" t="s">
        <v>14</v>
      </c>
      <c r="D233" s="19">
        <v>5</v>
      </c>
      <c r="G233" s="19"/>
      <c r="H233" s="18"/>
      <c r="I233" s="18">
        <v>36.799999999999997</v>
      </c>
      <c r="J233" s="19">
        <v>44</v>
      </c>
      <c r="K233" s="19">
        <v>1.1684000000000001</v>
      </c>
      <c r="L233" s="18" t="s">
        <v>202</v>
      </c>
      <c r="M233" s="18" t="s">
        <v>252</v>
      </c>
    </row>
    <row r="234" spans="1:13" x14ac:dyDescent="0.25">
      <c r="A234" s="18">
        <v>27</v>
      </c>
      <c r="B234" s="18" t="s">
        <v>253</v>
      </c>
      <c r="C234" s="19" t="s">
        <v>14</v>
      </c>
      <c r="D234" s="19">
        <v>14</v>
      </c>
      <c r="G234" s="19"/>
      <c r="H234" s="18"/>
      <c r="I234" s="18">
        <v>36.5</v>
      </c>
      <c r="J234" s="19">
        <v>88</v>
      </c>
      <c r="K234" s="19">
        <v>1.5494000000000001</v>
      </c>
      <c r="L234" s="18" t="s">
        <v>116</v>
      </c>
      <c r="M234" s="18" t="s">
        <v>254</v>
      </c>
    </row>
    <row r="235" spans="1:13" x14ac:dyDescent="0.25">
      <c r="A235" s="18">
        <v>27</v>
      </c>
      <c r="B235" s="18" t="s">
        <v>255</v>
      </c>
      <c r="C235" s="19" t="s">
        <v>14</v>
      </c>
      <c r="D235" s="19">
        <v>50</v>
      </c>
      <c r="E235" s="19">
        <v>155</v>
      </c>
      <c r="F235" s="19">
        <v>110</v>
      </c>
      <c r="G235" s="19">
        <v>76</v>
      </c>
      <c r="H235" s="18">
        <v>24</v>
      </c>
      <c r="I235" s="18">
        <v>36.833333333333329</v>
      </c>
      <c r="J235" s="19"/>
      <c r="K235" s="19"/>
      <c r="L235" s="18" t="s">
        <v>256</v>
      </c>
      <c r="M235" s="18" t="s">
        <v>257</v>
      </c>
    </row>
    <row r="236" spans="1:13" x14ac:dyDescent="0.25">
      <c r="A236" s="18">
        <v>27</v>
      </c>
      <c r="B236" s="18" t="s">
        <v>258</v>
      </c>
      <c r="C236" s="19" t="s">
        <v>17</v>
      </c>
      <c r="D236" s="19">
        <v>40</v>
      </c>
      <c r="E236" s="19">
        <v>110</v>
      </c>
      <c r="F236" s="19">
        <v>70</v>
      </c>
      <c r="G236" s="19">
        <v>57</v>
      </c>
      <c r="H236" s="18">
        <v>24</v>
      </c>
      <c r="I236" s="18">
        <v>36.9</v>
      </c>
      <c r="J236" s="19"/>
      <c r="K236" s="19"/>
      <c r="L236" s="18" t="s">
        <v>116</v>
      </c>
      <c r="M236" s="18" t="s">
        <v>259</v>
      </c>
    </row>
    <row r="237" spans="1:13" x14ac:dyDescent="0.25">
      <c r="A237" s="18">
        <v>27</v>
      </c>
      <c r="B237" s="18" t="s">
        <v>260</v>
      </c>
      <c r="C237" s="19" t="s">
        <v>14</v>
      </c>
      <c r="D237" s="19">
        <v>14</v>
      </c>
      <c r="H237" s="18"/>
      <c r="I237" s="18">
        <v>37.6</v>
      </c>
      <c r="J237" s="19">
        <v>86</v>
      </c>
      <c r="K237" s="19">
        <v>0.76200000000000001</v>
      </c>
      <c r="L237" s="18" t="s">
        <v>95</v>
      </c>
      <c r="M237" s="18" t="s">
        <v>261</v>
      </c>
    </row>
    <row r="238" spans="1:13" x14ac:dyDescent="0.25">
      <c r="A238" s="18">
        <v>27</v>
      </c>
      <c r="B238" s="18" t="s">
        <v>262</v>
      </c>
      <c r="C238" s="19" t="s">
        <v>14</v>
      </c>
      <c r="D238" s="19">
        <v>12</v>
      </c>
      <c r="H238" s="18"/>
      <c r="I238" s="18">
        <v>37.200000000000003</v>
      </c>
      <c r="J238" s="19">
        <v>70</v>
      </c>
      <c r="K238" s="19">
        <v>1.3843000000000001</v>
      </c>
      <c r="L238" s="18" t="s">
        <v>263</v>
      </c>
      <c r="M238" s="18" t="s">
        <v>264</v>
      </c>
    </row>
    <row r="239" spans="1:13" x14ac:dyDescent="0.25">
      <c r="A239" s="18">
        <v>28</v>
      </c>
      <c r="B239" s="18" t="s">
        <v>265</v>
      </c>
      <c r="C239" s="19" t="s">
        <v>17</v>
      </c>
      <c r="D239" s="19">
        <v>67</v>
      </c>
      <c r="E239" s="19">
        <v>180</v>
      </c>
      <c r="F239" s="19">
        <v>100</v>
      </c>
      <c r="G239" s="19">
        <v>60</v>
      </c>
      <c r="H239" s="18">
        <v>16</v>
      </c>
      <c r="I239" s="18"/>
      <c r="J239" s="19">
        <v>117</v>
      </c>
      <c r="K239" s="19">
        <v>1.6129</v>
      </c>
      <c r="L239" s="18"/>
      <c r="M239"/>
    </row>
    <row r="240" spans="1:13" x14ac:dyDescent="0.25">
      <c r="A240" s="18">
        <v>28</v>
      </c>
      <c r="B240" s="18" t="s">
        <v>266</v>
      </c>
      <c r="C240" s="19" t="s">
        <v>17</v>
      </c>
      <c r="D240" s="19">
        <v>3</v>
      </c>
      <c r="G240" s="19">
        <v>78</v>
      </c>
      <c r="H240" s="18">
        <v>24</v>
      </c>
      <c r="I240" s="18">
        <v>36.799999999999997</v>
      </c>
      <c r="J240" s="19">
        <v>30</v>
      </c>
      <c r="K240" s="19">
        <v>0.97789999999999999</v>
      </c>
      <c r="L240" s="18"/>
      <c r="M240" s="18"/>
    </row>
    <row r="241" spans="1:13" x14ac:dyDescent="0.25">
      <c r="A241" s="18">
        <v>28</v>
      </c>
      <c r="B241" s="18" t="s">
        <v>267</v>
      </c>
      <c r="C241" s="19" t="s">
        <v>17</v>
      </c>
      <c r="D241" s="19">
        <v>67</v>
      </c>
      <c r="E241" s="19">
        <v>190</v>
      </c>
      <c r="F241" s="19">
        <v>120</v>
      </c>
      <c r="G241" s="19">
        <v>80</v>
      </c>
      <c r="H241" s="18">
        <v>24</v>
      </c>
      <c r="I241" s="18">
        <v>37.5</v>
      </c>
      <c r="J241" s="19">
        <v>155</v>
      </c>
      <c r="K241" s="19">
        <v>1.7144999999999999</v>
      </c>
      <c r="L241" s="18"/>
      <c r="M241" s="18" t="s">
        <v>268</v>
      </c>
    </row>
    <row r="242" spans="1:13" x14ac:dyDescent="0.25">
      <c r="A242" s="18">
        <v>28</v>
      </c>
      <c r="B242" s="18" t="s">
        <v>269</v>
      </c>
      <c r="C242" s="19" t="s">
        <v>14</v>
      </c>
      <c r="D242" s="19">
        <v>17</v>
      </c>
      <c r="E242" s="19">
        <v>140</v>
      </c>
      <c r="F242" s="19">
        <v>83</v>
      </c>
      <c r="G242" s="19">
        <v>82</v>
      </c>
      <c r="H242" s="18">
        <v>12</v>
      </c>
      <c r="I242" s="18">
        <v>37.299999999999997</v>
      </c>
      <c r="J242" s="19">
        <v>102</v>
      </c>
      <c r="K242" s="19">
        <v>1.6129</v>
      </c>
      <c r="L242" s="18"/>
      <c r="M242" s="18" t="s">
        <v>270</v>
      </c>
    </row>
    <row r="243" spans="1:13" x14ac:dyDescent="0.25">
      <c r="A243" s="18">
        <v>28</v>
      </c>
      <c r="B243" s="18" t="s">
        <v>271</v>
      </c>
      <c r="C243" s="19" t="s">
        <v>17</v>
      </c>
      <c r="D243" s="19">
        <v>22</v>
      </c>
      <c r="E243" s="19">
        <v>150</v>
      </c>
      <c r="F243" s="19">
        <v>85</v>
      </c>
      <c r="G243" s="19">
        <v>86</v>
      </c>
      <c r="H243" s="18">
        <v>20</v>
      </c>
      <c r="I243" s="18">
        <v>37.5</v>
      </c>
      <c r="J243" s="19">
        <v>100</v>
      </c>
      <c r="K243" s="19">
        <v>1.5367</v>
      </c>
      <c r="L243" s="18"/>
      <c r="M243" s="18" t="s">
        <v>272</v>
      </c>
    </row>
    <row r="244" spans="1:13" x14ac:dyDescent="0.25">
      <c r="A244" s="18">
        <v>28</v>
      </c>
      <c r="B244" s="18" t="s">
        <v>273</v>
      </c>
      <c r="C244" s="19" t="s">
        <v>17</v>
      </c>
      <c r="D244" s="19">
        <v>1</v>
      </c>
      <c r="G244" s="19">
        <v>90</v>
      </c>
      <c r="H244" s="18"/>
      <c r="I244" s="18">
        <v>36.944444444444443</v>
      </c>
      <c r="J244" s="19">
        <v>22</v>
      </c>
      <c r="K244" s="19">
        <v>0.72389999999999999</v>
      </c>
      <c r="L244" s="18"/>
      <c r="M244" s="18" t="s">
        <v>274</v>
      </c>
    </row>
    <row r="245" spans="1:13" x14ac:dyDescent="0.25">
      <c r="A245" s="18">
        <v>28</v>
      </c>
      <c r="B245" s="18" t="s">
        <v>275</v>
      </c>
      <c r="C245" s="19" t="s">
        <v>17</v>
      </c>
      <c r="D245" s="19">
        <v>12</v>
      </c>
      <c r="G245" s="19">
        <v>84</v>
      </c>
      <c r="H245" s="18">
        <v>15</v>
      </c>
      <c r="I245" s="18">
        <v>37.333333333333336</v>
      </c>
      <c r="J245" s="19">
        <v>69</v>
      </c>
      <c r="K245" s="19">
        <v>1.4300200000000001</v>
      </c>
      <c r="L245" s="18"/>
      <c r="M245" s="18"/>
    </row>
    <row r="246" spans="1:13" x14ac:dyDescent="0.25">
      <c r="A246" s="18">
        <v>28</v>
      </c>
      <c r="B246" s="18" t="s">
        <v>276</v>
      </c>
      <c r="C246" s="19" t="s">
        <v>14</v>
      </c>
      <c r="D246" s="19">
        <v>9</v>
      </c>
      <c r="G246" s="19">
        <v>82</v>
      </c>
      <c r="H246" s="18">
        <v>20</v>
      </c>
      <c r="I246" s="18">
        <v>37.388888888888886</v>
      </c>
      <c r="J246" s="19">
        <v>64</v>
      </c>
      <c r="K246" s="19">
        <v>1.3589</v>
      </c>
      <c r="L246" s="18"/>
      <c r="M246" s="18"/>
    </row>
    <row r="247" spans="1:13" x14ac:dyDescent="0.25">
      <c r="A247" s="18">
        <v>25</v>
      </c>
      <c r="B247" s="18" t="s">
        <v>277</v>
      </c>
      <c r="C247" s="19" t="s">
        <v>17</v>
      </c>
      <c r="D247" s="19">
        <v>22</v>
      </c>
      <c r="E247" s="19">
        <v>130</v>
      </c>
      <c r="F247" s="19">
        <v>90</v>
      </c>
      <c r="G247" s="19">
        <v>36</v>
      </c>
      <c r="H247" s="18">
        <v>22</v>
      </c>
      <c r="I247" s="18">
        <v>36.111111111111107</v>
      </c>
      <c r="J247" s="19">
        <v>142</v>
      </c>
      <c r="K247" s="19">
        <v>1.6383000000000001</v>
      </c>
      <c r="L247" s="18" t="s">
        <v>278</v>
      </c>
      <c r="M247" s="18" t="s">
        <v>279</v>
      </c>
    </row>
    <row r="248" spans="1:13" x14ac:dyDescent="0.25">
      <c r="A248" s="18">
        <v>25</v>
      </c>
      <c r="B248" s="18" t="s">
        <v>280</v>
      </c>
      <c r="C248" s="19" t="s">
        <v>14</v>
      </c>
      <c r="D248" s="19">
        <v>6</v>
      </c>
      <c r="G248" s="19">
        <v>80</v>
      </c>
      <c r="H248" s="18">
        <v>20</v>
      </c>
      <c r="I248" s="18">
        <v>37.299999999999997</v>
      </c>
      <c r="J248" s="19">
        <v>40</v>
      </c>
      <c r="K248" s="19">
        <v>1.0845800000000001</v>
      </c>
      <c r="L248" s="18" t="s">
        <v>202</v>
      </c>
      <c r="M248" s="18" t="s">
        <v>861</v>
      </c>
    </row>
    <row r="249" spans="1:13" x14ac:dyDescent="0.25">
      <c r="A249" s="18">
        <v>25</v>
      </c>
      <c r="B249" s="18" t="s">
        <v>281</v>
      </c>
      <c r="C249" s="19" t="s">
        <v>17</v>
      </c>
      <c r="D249" s="19">
        <v>11</v>
      </c>
      <c r="G249" s="19">
        <v>50</v>
      </c>
      <c r="H249" s="18">
        <v>22</v>
      </c>
      <c r="I249" s="18">
        <v>37.200000000000003</v>
      </c>
      <c r="J249" s="19">
        <v>81</v>
      </c>
      <c r="K249" s="19">
        <v>1.4224000000000001</v>
      </c>
      <c r="L249" s="18" t="s">
        <v>278</v>
      </c>
      <c r="M249" s="18" t="s">
        <v>282</v>
      </c>
    </row>
    <row r="250" spans="1:13" x14ac:dyDescent="0.25">
      <c r="A250" s="18">
        <v>25</v>
      </c>
      <c r="B250" s="18" t="s">
        <v>283</v>
      </c>
      <c r="C250" s="19" t="s">
        <v>17</v>
      </c>
      <c r="D250" s="19">
        <v>69</v>
      </c>
      <c r="E250" s="19">
        <v>135</v>
      </c>
      <c r="F250" s="19">
        <v>90</v>
      </c>
      <c r="G250" s="19">
        <v>85</v>
      </c>
      <c r="H250" s="18">
        <v>16</v>
      </c>
      <c r="I250" s="18">
        <v>36.999999999999993</v>
      </c>
      <c r="J250" s="19">
        <v>122</v>
      </c>
      <c r="K250" s="19">
        <v>1.6255999999999999</v>
      </c>
      <c r="L250" s="18" t="s">
        <v>278</v>
      </c>
      <c r="M250" s="18" t="s">
        <v>284</v>
      </c>
    </row>
    <row r="251" spans="1:13" x14ac:dyDescent="0.25">
      <c r="A251" s="18">
        <v>25</v>
      </c>
      <c r="B251" s="18" t="s">
        <v>285</v>
      </c>
      <c r="C251" s="19" t="s">
        <v>14</v>
      </c>
      <c r="D251" s="19">
        <v>5</v>
      </c>
      <c r="G251" s="19">
        <v>48</v>
      </c>
      <c r="H251" s="18">
        <v>24</v>
      </c>
      <c r="I251" s="18">
        <v>36.799999999999997</v>
      </c>
      <c r="J251" s="19">
        <v>40</v>
      </c>
      <c r="K251" s="19">
        <v>0.93979999999999997</v>
      </c>
      <c r="L251" s="18" t="s">
        <v>202</v>
      </c>
      <c r="M251" s="18" t="s">
        <v>286</v>
      </c>
    </row>
    <row r="252" spans="1:13" x14ac:dyDescent="0.25">
      <c r="A252" s="18">
        <v>25</v>
      </c>
      <c r="B252" s="18" t="s">
        <v>287</v>
      </c>
      <c r="C252" s="19" t="s">
        <v>14</v>
      </c>
      <c r="D252" s="19">
        <v>8</v>
      </c>
      <c r="G252" s="19">
        <v>80</v>
      </c>
      <c r="H252" s="18">
        <v>20</v>
      </c>
      <c r="I252" s="18">
        <v>37.299999999999997</v>
      </c>
      <c r="J252" s="19">
        <v>40</v>
      </c>
      <c r="K252" s="19">
        <v>1.143</v>
      </c>
      <c r="L252" s="18" t="s">
        <v>95</v>
      </c>
      <c r="M252" s="18" t="s">
        <v>288</v>
      </c>
    </row>
    <row r="253" spans="1:13" x14ac:dyDescent="0.25">
      <c r="A253" s="18">
        <v>21</v>
      </c>
      <c r="B253" s="18" t="s">
        <v>289</v>
      </c>
      <c r="C253" s="19" t="s">
        <v>14</v>
      </c>
      <c r="D253" s="19">
        <v>30</v>
      </c>
      <c r="E253" s="19">
        <v>120</v>
      </c>
      <c r="F253" s="19">
        <v>80</v>
      </c>
      <c r="G253" s="19">
        <v>63</v>
      </c>
      <c r="H253" s="18">
        <v>20</v>
      </c>
      <c r="I253" s="18"/>
      <c r="J253" s="19"/>
      <c r="K253" s="19"/>
      <c r="L253" s="18"/>
      <c r="M253" s="18" t="s">
        <v>290</v>
      </c>
    </row>
    <row r="254" spans="1:13" x14ac:dyDescent="0.25">
      <c r="A254" s="18">
        <v>21</v>
      </c>
      <c r="B254" s="18" t="s">
        <v>291</v>
      </c>
      <c r="C254" s="19" t="s">
        <v>14</v>
      </c>
      <c r="D254" s="19">
        <v>7</v>
      </c>
      <c r="H254" s="18"/>
      <c r="I254" s="18">
        <v>37.277777777777771</v>
      </c>
      <c r="J254" s="19">
        <v>43</v>
      </c>
      <c r="K254" s="19">
        <v>1.143</v>
      </c>
      <c r="L254" s="18"/>
      <c r="M254" s="18" t="s">
        <v>292</v>
      </c>
    </row>
    <row r="255" spans="1:13" x14ac:dyDescent="0.25">
      <c r="A255" s="18">
        <v>21</v>
      </c>
      <c r="B255" s="18" t="s">
        <v>293</v>
      </c>
      <c r="C255" s="19" t="s">
        <v>14</v>
      </c>
      <c r="D255" s="19">
        <v>5</v>
      </c>
      <c r="H255" s="18"/>
      <c r="I255" s="18">
        <v>37.055555555555557</v>
      </c>
      <c r="J255" s="19">
        <v>38</v>
      </c>
      <c r="K255" s="19">
        <v>1.0414000000000001</v>
      </c>
      <c r="L255" s="18"/>
      <c r="M255" s="18" t="s">
        <v>862</v>
      </c>
    </row>
    <row r="256" spans="1:13" x14ac:dyDescent="0.25">
      <c r="A256" s="18">
        <v>21</v>
      </c>
      <c r="B256" s="18" t="s">
        <v>294</v>
      </c>
      <c r="C256" s="19" t="s">
        <v>17</v>
      </c>
      <c r="D256" s="19">
        <v>14</v>
      </c>
      <c r="H256" s="18"/>
      <c r="I256" s="18"/>
      <c r="J256" s="19">
        <v>93</v>
      </c>
      <c r="K256" s="19">
        <v>1.5494000000000001</v>
      </c>
      <c r="L256" s="18"/>
      <c r="M256" s="18" t="s">
        <v>295</v>
      </c>
    </row>
    <row r="257" spans="1:13" x14ac:dyDescent="0.25">
      <c r="A257" s="18">
        <v>22</v>
      </c>
      <c r="B257" s="18" t="s">
        <v>296</v>
      </c>
      <c r="C257" s="19" t="s">
        <v>17</v>
      </c>
      <c r="D257" s="19">
        <v>50</v>
      </c>
      <c r="E257" s="19">
        <v>190</v>
      </c>
      <c r="F257" s="19">
        <v>110</v>
      </c>
      <c r="G257" s="19">
        <v>72</v>
      </c>
      <c r="H257" s="18">
        <v>22</v>
      </c>
      <c r="I257" s="18">
        <v>36.944444444444443</v>
      </c>
      <c r="J257" s="19"/>
      <c r="K257" s="19"/>
      <c r="L257" s="18" t="s">
        <v>297</v>
      </c>
      <c r="M257" s="18" t="s">
        <v>298</v>
      </c>
    </row>
    <row r="258" spans="1:13" x14ac:dyDescent="0.25">
      <c r="A258" s="18">
        <v>22</v>
      </c>
      <c r="B258" s="18" t="s">
        <v>299</v>
      </c>
      <c r="C258" s="19" t="s">
        <v>14</v>
      </c>
      <c r="D258" s="19">
        <v>27</v>
      </c>
      <c r="E258" s="19">
        <v>138</v>
      </c>
      <c r="F258" s="19">
        <v>70</v>
      </c>
      <c r="G258" s="19">
        <v>76</v>
      </c>
      <c r="H258" s="18">
        <v>20</v>
      </c>
      <c r="I258" s="18">
        <v>37.111111111111107</v>
      </c>
      <c r="J258" s="19"/>
      <c r="K258" s="19"/>
      <c r="L258" s="18" t="s">
        <v>300</v>
      </c>
      <c r="M258" s="18" t="s">
        <v>301</v>
      </c>
    </row>
    <row r="259" spans="1:13" x14ac:dyDescent="0.25">
      <c r="A259" s="18">
        <v>11</v>
      </c>
      <c r="B259" s="18" t="s">
        <v>302</v>
      </c>
      <c r="C259" s="19" t="s">
        <v>17</v>
      </c>
      <c r="D259" s="19">
        <v>55</v>
      </c>
      <c r="E259" s="19">
        <v>130</v>
      </c>
      <c r="F259" s="19">
        <v>115</v>
      </c>
      <c r="G259" s="19">
        <v>69</v>
      </c>
      <c r="H259" s="18">
        <v>16</v>
      </c>
      <c r="I259" s="18"/>
      <c r="J259" s="19"/>
      <c r="K259" s="19"/>
      <c r="L259" s="18" t="s">
        <v>303</v>
      </c>
      <c r="M259" s="18" t="s">
        <v>304</v>
      </c>
    </row>
    <row r="260" spans="1:13" x14ac:dyDescent="0.25">
      <c r="A260" s="18">
        <v>11</v>
      </c>
      <c r="B260" s="18" t="s">
        <v>305</v>
      </c>
      <c r="C260" s="19" t="s">
        <v>14</v>
      </c>
      <c r="D260" s="19">
        <v>70</v>
      </c>
      <c r="E260" s="19">
        <v>125</v>
      </c>
      <c r="F260" s="19">
        <v>75</v>
      </c>
      <c r="G260" s="19">
        <v>80</v>
      </c>
      <c r="H260" s="18">
        <v>24</v>
      </c>
      <c r="I260" s="18"/>
      <c r="J260" s="19"/>
      <c r="K260" s="19"/>
      <c r="L260" s="18" t="s">
        <v>306</v>
      </c>
      <c r="M260" s="18" t="s">
        <v>307</v>
      </c>
    </row>
    <row r="261" spans="1:13" x14ac:dyDescent="0.25">
      <c r="A261" s="18">
        <v>9</v>
      </c>
      <c r="B261" s="18" t="s">
        <v>308</v>
      </c>
      <c r="C261" s="18" t="s">
        <v>17</v>
      </c>
      <c r="D261" s="19">
        <v>32</v>
      </c>
      <c r="E261" s="19">
        <v>140</v>
      </c>
      <c r="F261" s="19">
        <v>90</v>
      </c>
      <c r="G261" s="19">
        <v>23</v>
      </c>
      <c r="H261" s="18">
        <v>18</v>
      </c>
      <c r="I261" s="18">
        <v>36.833333333333329</v>
      </c>
      <c r="J261" s="19"/>
      <c r="K261" s="19"/>
      <c r="L261" s="18" t="s">
        <v>863</v>
      </c>
      <c r="M261" s="18" t="s">
        <v>309</v>
      </c>
    </row>
    <row r="262" spans="1:13" x14ac:dyDescent="0.25">
      <c r="A262" s="18">
        <v>9</v>
      </c>
      <c r="B262" s="18" t="s">
        <v>310</v>
      </c>
      <c r="C262" s="19" t="s">
        <v>17</v>
      </c>
      <c r="D262" s="19">
        <v>50</v>
      </c>
      <c r="E262" s="19">
        <v>150</v>
      </c>
      <c r="F262" s="19">
        <v>100</v>
      </c>
      <c r="G262" s="19">
        <v>80</v>
      </c>
      <c r="H262" s="18">
        <v>30</v>
      </c>
      <c r="I262" s="18">
        <v>36.888888888888893</v>
      </c>
      <c r="J262" s="19"/>
      <c r="K262" s="19"/>
      <c r="L262" s="18" t="s">
        <v>311</v>
      </c>
      <c r="M262" s="18" t="s">
        <v>312</v>
      </c>
    </row>
    <row r="263" spans="1:13" x14ac:dyDescent="0.25">
      <c r="A263" s="19">
        <v>8</v>
      </c>
      <c r="B263" s="19" t="s">
        <v>313</v>
      </c>
      <c r="C263" s="19" t="s">
        <v>17</v>
      </c>
      <c r="D263" s="19">
        <v>60</v>
      </c>
      <c r="E263" s="19">
        <v>140</v>
      </c>
      <c r="F263" s="19">
        <v>95</v>
      </c>
      <c r="G263" s="19">
        <v>77</v>
      </c>
      <c r="H263" s="18">
        <v>26</v>
      </c>
      <c r="I263" s="18"/>
      <c r="J263" s="19"/>
      <c r="K263" s="19"/>
      <c r="L263" s="18" t="s">
        <v>864</v>
      </c>
      <c r="M263" s="18" t="s">
        <v>314</v>
      </c>
    </row>
    <row r="264" spans="1:13" x14ac:dyDescent="0.25">
      <c r="A264" s="18">
        <v>8</v>
      </c>
      <c r="B264" s="18" t="s">
        <v>315</v>
      </c>
      <c r="C264" s="19" t="s">
        <v>14</v>
      </c>
      <c r="D264" s="19">
        <v>12</v>
      </c>
      <c r="E264" s="19"/>
      <c r="H264" s="18"/>
      <c r="I264" s="18">
        <v>36.999999999999993</v>
      </c>
      <c r="J264" s="19">
        <v>83</v>
      </c>
      <c r="K264" s="19">
        <v>1.4097</v>
      </c>
      <c r="L264" s="18" t="s">
        <v>316</v>
      </c>
      <c r="M264" s="18" t="s">
        <v>317</v>
      </c>
    </row>
    <row r="265" spans="1:13" x14ac:dyDescent="0.25">
      <c r="A265" s="18">
        <v>8</v>
      </c>
      <c r="B265" s="18" t="s">
        <v>318</v>
      </c>
      <c r="C265" s="19" t="s">
        <v>17</v>
      </c>
      <c r="D265" s="19">
        <v>47</v>
      </c>
      <c r="E265" s="19">
        <v>145</v>
      </c>
      <c r="F265" s="19">
        <v>85</v>
      </c>
      <c r="G265" s="19">
        <v>88</v>
      </c>
      <c r="H265" s="18">
        <v>28</v>
      </c>
      <c r="I265" s="18"/>
      <c r="J265" s="19"/>
      <c r="K265" s="19"/>
      <c r="L265" s="18" t="s">
        <v>319</v>
      </c>
      <c r="M265" s="18" t="s">
        <v>320</v>
      </c>
    </row>
    <row r="266" spans="1:13" x14ac:dyDescent="0.25">
      <c r="A266" s="18">
        <v>2</v>
      </c>
      <c r="B266" s="18" t="s">
        <v>321</v>
      </c>
      <c r="C266" s="19" t="s">
        <v>17</v>
      </c>
      <c r="D266" s="19">
        <v>50</v>
      </c>
      <c r="E266" s="19">
        <v>150</v>
      </c>
      <c r="F266" s="19">
        <v>100</v>
      </c>
      <c r="G266" s="19">
        <v>80</v>
      </c>
      <c r="H266" s="18">
        <v>20</v>
      </c>
      <c r="I266" s="18">
        <v>37.277777777777771</v>
      </c>
      <c r="J266" s="19"/>
      <c r="K266" s="19"/>
      <c r="L266" s="19" t="s">
        <v>322</v>
      </c>
      <c r="M266" s="18" t="s">
        <v>323</v>
      </c>
    </row>
    <row r="267" spans="1:13" x14ac:dyDescent="0.25">
      <c r="A267" s="18">
        <v>2</v>
      </c>
      <c r="B267" s="18" t="s">
        <v>324</v>
      </c>
      <c r="C267" s="19" t="s">
        <v>14</v>
      </c>
      <c r="D267" s="19">
        <v>38</v>
      </c>
      <c r="E267" s="19">
        <v>130</v>
      </c>
      <c r="F267" s="19">
        <v>80</v>
      </c>
      <c r="G267" s="19">
        <v>56</v>
      </c>
      <c r="H267" s="18">
        <v>17</v>
      </c>
      <c r="I267" s="18">
        <v>37.166666666666671</v>
      </c>
      <c r="J267" s="19"/>
      <c r="K267" s="19"/>
      <c r="L267" s="18" t="s">
        <v>325</v>
      </c>
      <c r="M267" s="18" t="s">
        <v>326</v>
      </c>
    </row>
    <row r="268" spans="1:13" x14ac:dyDescent="0.25">
      <c r="A268" s="18">
        <v>2</v>
      </c>
      <c r="B268" s="18" t="s">
        <v>327</v>
      </c>
      <c r="C268" s="19" t="s">
        <v>17</v>
      </c>
      <c r="D268" s="19">
        <v>4</v>
      </c>
      <c r="G268" s="19">
        <v>80</v>
      </c>
      <c r="H268" s="18">
        <v>20</v>
      </c>
      <c r="I268" s="18">
        <v>36.611111111111114</v>
      </c>
      <c r="J268" s="19">
        <v>29.9</v>
      </c>
      <c r="K268" s="19">
        <v>0.97789999999999999</v>
      </c>
      <c r="L268" s="18" t="s">
        <v>328</v>
      </c>
      <c r="M268" s="18" t="s">
        <v>329</v>
      </c>
    </row>
    <row r="269" spans="1:13" x14ac:dyDescent="0.25">
      <c r="A269" s="18">
        <v>2</v>
      </c>
      <c r="B269" s="18" t="s">
        <v>330</v>
      </c>
      <c r="C269" s="19" t="s">
        <v>14</v>
      </c>
      <c r="D269" s="19">
        <v>1</v>
      </c>
      <c r="H269" s="18"/>
      <c r="I269" s="18">
        <v>36.111111111111107</v>
      </c>
      <c r="J269" s="19">
        <v>18.2</v>
      </c>
      <c r="K269" s="19">
        <v>0.66039999999999999</v>
      </c>
      <c r="L269" s="18" t="s">
        <v>331</v>
      </c>
      <c r="M269" s="18" t="s">
        <v>332</v>
      </c>
    </row>
    <row r="270" spans="1:13" x14ac:dyDescent="0.25">
      <c r="A270" s="18">
        <v>6</v>
      </c>
      <c r="B270" s="18" t="s">
        <v>333</v>
      </c>
      <c r="C270" s="19" t="s">
        <v>17</v>
      </c>
      <c r="D270" s="19">
        <v>43</v>
      </c>
      <c r="E270" s="19">
        <v>140</v>
      </c>
      <c r="F270" s="19">
        <v>80</v>
      </c>
      <c r="G270" s="19">
        <v>78</v>
      </c>
      <c r="H270" s="18">
        <v>24</v>
      </c>
      <c r="I270" s="18"/>
      <c r="J270" s="19"/>
      <c r="K270" s="19"/>
      <c r="L270" s="18" t="s">
        <v>334</v>
      </c>
      <c r="M270" s="18" t="s">
        <v>335</v>
      </c>
    </row>
    <row r="271" spans="1:13" x14ac:dyDescent="0.25">
      <c r="A271" s="18">
        <v>6</v>
      </c>
      <c r="B271" s="18" t="s">
        <v>336</v>
      </c>
      <c r="C271" s="19" t="s">
        <v>14</v>
      </c>
      <c r="D271" s="19">
        <v>3</v>
      </c>
      <c r="G271" s="19">
        <v>60</v>
      </c>
      <c r="H271" s="18">
        <v>28</v>
      </c>
      <c r="I271" s="18">
        <v>36.999999999999993</v>
      </c>
      <c r="J271" s="19">
        <v>25</v>
      </c>
      <c r="K271" s="19">
        <v>0.91439999999999999</v>
      </c>
      <c r="L271" s="18" t="s">
        <v>337</v>
      </c>
      <c r="M271" s="18" t="s">
        <v>338</v>
      </c>
    </row>
    <row r="272" spans="1:13" x14ac:dyDescent="0.25">
      <c r="A272" s="18">
        <v>6</v>
      </c>
      <c r="B272" s="18" t="s">
        <v>339</v>
      </c>
      <c r="C272" s="19" t="s">
        <v>17</v>
      </c>
      <c r="D272" s="19">
        <v>64</v>
      </c>
      <c r="E272" s="19">
        <v>140</v>
      </c>
      <c r="F272" s="19">
        <v>90</v>
      </c>
      <c r="G272" s="19">
        <v>72</v>
      </c>
      <c r="H272" s="18">
        <v>25</v>
      </c>
      <c r="I272" s="18"/>
      <c r="J272" s="19"/>
      <c r="K272" s="19"/>
      <c r="L272" s="18" t="s">
        <v>340</v>
      </c>
      <c r="M272" s="18" t="s">
        <v>341</v>
      </c>
    </row>
    <row r="273" spans="1:13" x14ac:dyDescent="0.25">
      <c r="A273" s="18">
        <v>6</v>
      </c>
      <c r="B273" s="18" t="s">
        <v>342</v>
      </c>
      <c r="C273" s="19" t="s">
        <v>17</v>
      </c>
      <c r="D273" s="19">
        <v>4</v>
      </c>
      <c r="G273" s="19">
        <v>70</v>
      </c>
      <c r="H273" s="18">
        <v>20</v>
      </c>
      <c r="I273" s="18">
        <v>36.55555555555555</v>
      </c>
      <c r="J273" s="19">
        <v>31</v>
      </c>
      <c r="K273" s="19">
        <v>1.0033000000000001</v>
      </c>
      <c r="L273" s="18" t="s">
        <v>343</v>
      </c>
      <c r="M273" s="18" t="s">
        <v>344</v>
      </c>
    </row>
    <row r="274" spans="1:13" x14ac:dyDescent="0.25">
      <c r="A274" s="18">
        <v>4</v>
      </c>
      <c r="B274" s="18" t="s">
        <v>345</v>
      </c>
      <c r="C274" s="19" t="s">
        <v>17</v>
      </c>
      <c r="D274" s="19">
        <v>56</v>
      </c>
      <c r="E274" s="19">
        <v>180</v>
      </c>
      <c r="F274" s="19">
        <v>110</v>
      </c>
      <c r="G274" s="19">
        <v>66</v>
      </c>
      <c r="H274" s="18">
        <v>40</v>
      </c>
      <c r="I274" s="18">
        <v>37.277777777777771</v>
      </c>
      <c r="J274" s="19"/>
      <c r="K274" s="19"/>
      <c r="L274" s="18" t="s">
        <v>346</v>
      </c>
      <c r="M274" s="18" t="s">
        <v>347</v>
      </c>
    </row>
    <row r="275" spans="1:13" x14ac:dyDescent="0.25">
      <c r="A275" s="18">
        <v>4</v>
      </c>
      <c r="B275" s="18" t="s">
        <v>348</v>
      </c>
      <c r="C275" s="19" t="s">
        <v>17</v>
      </c>
      <c r="D275" s="19">
        <v>35</v>
      </c>
      <c r="E275" s="19">
        <v>170</v>
      </c>
      <c r="F275" s="19">
        <v>90</v>
      </c>
      <c r="G275" s="19">
        <v>64</v>
      </c>
      <c r="H275" s="18">
        <v>38</v>
      </c>
      <c r="I275" s="18">
        <v>36.777777777777779</v>
      </c>
      <c r="J275" s="19"/>
      <c r="K275" s="19"/>
      <c r="L275" s="18" t="s">
        <v>349</v>
      </c>
      <c r="M275" s="18" t="s">
        <v>350</v>
      </c>
    </row>
    <row r="276" spans="1:13" x14ac:dyDescent="0.25">
      <c r="A276" s="18">
        <v>4</v>
      </c>
      <c r="B276" s="18" t="s">
        <v>351</v>
      </c>
      <c r="C276" s="19" t="s">
        <v>14</v>
      </c>
      <c r="D276" s="19">
        <v>2</v>
      </c>
      <c r="G276" s="19">
        <v>76</v>
      </c>
      <c r="H276" s="18">
        <v>24</v>
      </c>
      <c r="I276" s="18">
        <v>36.833333333333329</v>
      </c>
      <c r="J276" s="19">
        <v>23.2</v>
      </c>
      <c r="K276" s="19">
        <v>0.88900000000000001</v>
      </c>
      <c r="L276" s="18" t="s">
        <v>352</v>
      </c>
      <c r="M276" s="18" t="s">
        <v>353</v>
      </c>
    </row>
    <row r="277" spans="1:13" x14ac:dyDescent="0.25">
      <c r="A277" s="18">
        <v>4</v>
      </c>
      <c r="B277" s="18" t="s">
        <v>354</v>
      </c>
      <c r="C277" s="19" t="s">
        <v>17</v>
      </c>
      <c r="D277" s="19">
        <v>40</v>
      </c>
      <c r="E277" s="19">
        <v>160</v>
      </c>
      <c r="F277" s="19">
        <v>70</v>
      </c>
      <c r="G277" s="19">
        <v>63</v>
      </c>
      <c r="H277" s="18">
        <v>40</v>
      </c>
      <c r="I277" s="18">
        <v>36.722222222222221</v>
      </c>
      <c r="J277" s="19"/>
      <c r="K277" s="19"/>
      <c r="L277" s="18" t="s">
        <v>355</v>
      </c>
      <c r="M277" s="18" t="s">
        <v>356</v>
      </c>
    </row>
    <row r="278" spans="1:13" x14ac:dyDescent="0.25">
      <c r="A278" s="18">
        <v>7</v>
      </c>
      <c r="B278" s="18" t="s">
        <v>357</v>
      </c>
      <c r="C278" s="19"/>
      <c r="G278" s="19">
        <v>80</v>
      </c>
      <c r="H278" s="18">
        <v>28</v>
      </c>
      <c r="I278" s="18">
        <v>37.166666666666671</v>
      </c>
      <c r="J278" s="19">
        <v>35.4</v>
      </c>
      <c r="K278" s="19">
        <v>1.143</v>
      </c>
      <c r="L278" s="18" t="s">
        <v>358</v>
      </c>
      <c r="M278" s="18" t="s">
        <v>359</v>
      </c>
    </row>
    <row r="279" spans="1:13" x14ac:dyDescent="0.25">
      <c r="A279" s="18">
        <v>10</v>
      </c>
      <c r="B279" s="18" t="s">
        <v>360</v>
      </c>
      <c r="C279" s="19" t="s">
        <v>14</v>
      </c>
      <c r="D279" s="19">
        <v>54</v>
      </c>
      <c r="E279" s="19">
        <v>154</v>
      </c>
      <c r="F279" s="19">
        <v>110</v>
      </c>
      <c r="G279" s="19">
        <v>84</v>
      </c>
      <c r="H279" s="18">
        <v>32</v>
      </c>
      <c r="I279" s="18"/>
      <c r="J279" s="19"/>
      <c r="K279" s="19"/>
      <c r="L279" s="18" t="s">
        <v>361</v>
      </c>
      <c r="M279" s="18" t="s">
        <v>362</v>
      </c>
    </row>
    <row r="280" spans="1:13" x14ac:dyDescent="0.25">
      <c r="A280" s="18">
        <v>1</v>
      </c>
      <c r="B280" s="18" t="s">
        <v>363</v>
      </c>
      <c r="C280" s="19" t="s">
        <v>17</v>
      </c>
      <c r="D280" s="19">
        <v>26</v>
      </c>
      <c r="E280" s="19">
        <v>130</v>
      </c>
      <c r="F280" s="19">
        <v>90</v>
      </c>
      <c r="G280" s="19">
        <v>132</v>
      </c>
      <c r="H280" s="18">
        <v>30</v>
      </c>
      <c r="I280" s="18">
        <v>35.555555555555557</v>
      </c>
      <c r="J280" s="19"/>
      <c r="K280" s="19"/>
      <c r="L280" s="18" t="s">
        <v>364</v>
      </c>
      <c r="M280" s="18" t="s">
        <v>365</v>
      </c>
    </row>
    <row r="281" spans="1:13" x14ac:dyDescent="0.25">
      <c r="A281" s="18">
        <v>1</v>
      </c>
      <c r="B281" s="18" t="s">
        <v>366</v>
      </c>
      <c r="C281" s="19"/>
      <c r="D281" s="19">
        <v>67</v>
      </c>
      <c r="E281" s="19">
        <v>150</v>
      </c>
      <c r="F281" s="19">
        <v>95</v>
      </c>
      <c r="G281" s="19">
        <v>68</v>
      </c>
      <c r="H281" s="18">
        <v>30</v>
      </c>
      <c r="I281" s="18">
        <v>35.333333333333329</v>
      </c>
      <c r="J281" s="19"/>
      <c r="K281" s="19"/>
      <c r="L281" s="18" t="s">
        <v>367</v>
      </c>
      <c r="M281" s="18" t="s">
        <v>368</v>
      </c>
    </row>
    <row r="282" spans="1:13" x14ac:dyDescent="0.25">
      <c r="A282" s="18">
        <v>1</v>
      </c>
      <c r="B282" s="18" t="s">
        <v>23</v>
      </c>
      <c r="C282" s="19"/>
      <c r="D282" s="19">
        <v>5</v>
      </c>
      <c r="G282" s="19">
        <v>42</v>
      </c>
      <c r="H282" s="18">
        <v>9</v>
      </c>
      <c r="I282" s="18">
        <v>36.777777777777779</v>
      </c>
      <c r="J282" s="19">
        <v>26.4</v>
      </c>
      <c r="K282" s="19">
        <v>0.92710000000000004</v>
      </c>
      <c r="L282" s="18" t="s">
        <v>369</v>
      </c>
      <c r="M282" s="18" t="s">
        <v>370</v>
      </c>
    </row>
    <row r="283" spans="1:13" x14ac:dyDescent="0.25">
      <c r="A283" s="18">
        <v>1</v>
      </c>
      <c r="B283" s="18" t="s">
        <v>371</v>
      </c>
      <c r="C283" s="19"/>
      <c r="D283" s="19">
        <v>7</v>
      </c>
      <c r="G283" s="19">
        <v>56</v>
      </c>
      <c r="H283" s="18">
        <v>14</v>
      </c>
      <c r="I283" s="18">
        <v>36.666666666666664</v>
      </c>
      <c r="J283" s="19">
        <v>40.6</v>
      </c>
      <c r="K283" s="19">
        <v>1.1684000000000001</v>
      </c>
      <c r="L283" s="18" t="s">
        <v>372</v>
      </c>
      <c r="M283" s="18" t="s">
        <v>373</v>
      </c>
    </row>
    <row r="284" spans="1:13" x14ac:dyDescent="0.25">
      <c r="A284" s="18">
        <v>1</v>
      </c>
      <c r="B284" s="18" t="s">
        <v>374</v>
      </c>
      <c r="C284" s="19"/>
      <c r="D284" s="19">
        <v>0.5</v>
      </c>
      <c r="G284" s="19">
        <v>12</v>
      </c>
      <c r="H284" s="18"/>
      <c r="I284" s="18">
        <v>36.55555555555555</v>
      </c>
      <c r="J284" s="19"/>
      <c r="K284" s="19"/>
      <c r="L284" s="18" t="s">
        <v>375</v>
      </c>
      <c r="M284" s="18" t="s">
        <v>865</v>
      </c>
    </row>
    <row r="285" spans="1:13" x14ac:dyDescent="0.25">
      <c r="A285" s="18">
        <v>1</v>
      </c>
      <c r="B285" s="18" t="s">
        <v>376</v>
      </c>
      <c r="C285" s="19"/>
      <c r="D285" s="19">
        <v>7</v>
      </c>
      <c r="G285" s="19">
        <v>116</v>
      </c>
      <c r="H285" s="18">
        <v>20</v>
      </c>
      <c r="I285" s="18">
        <v>35.833333333333336</v>
      </c>
      <c r="J285" s="19">
        <v>40.6</v>
      </c>
      <c r="K285" s="19">
        <v>1.1684000000000001</v>
      </c>
      <c r="L285" s="18" t="s">
        <v>377</v>
      </c>
      <c r="M285" s="18" t="s">
        <v>378</v>
      </c>
    </row>
    <row r="286" spans="1:13" x14ac:dyDescent="0.25">
      <c r="A286" s="18">
        <v>1</v>
      </c>
      <c r="B286" s="18" t="s">
        <v>379</v>
      </c>
      <c r="C286" s="19" t="s">
        <v>17</v>
      </c>
      <c r="D286" s="19">
        <v>6</v>
      </c>
      <c r="H286" s="18">
        <v>10</v>
      </c>
      <c r="I286" s="18">
        <v>36.833333333333329</v>
      </c>
      <c r="J286" s="19">
        <v>31.8</v>
      </c>
      <c r="K286" s="19">
        <v>1.0414000000000001</v>
      </c>
      <c r="L286" s="18" t="s">
        <v>380</v>
      </c>
      <c r="M286" s="18" t="s">
        <v>381</v>
      </c>
    </row>
    <row r="287" spans="1:13" x14ac:dyDescent="0.25">
      <c r="A287" s="18">
        <v>3</v>
      </c>
      <c r="B287" s="18" t="s">
        <v>382</v>
      </c>
      <c r="C287" s="19" t="s">
        <v>17</v>
      </c>
      <c r="D287" s="19">
        <v>42</v>
      </c>
      <c r="E287" s="19">
        <v>150</v>
      </c>
      <c r="F287" s="19">
        <v>100</v>
      </c>
      <c r="G287" s="19">
        <v>60</v>
      </c>
      <c r="H287" s="18">
        <v>15</v>
      </c>
      <c r="I287" s="18">
        <v>36.777777777777779</v>
      </c>
      <c r="J287" s="19"/>
      <c r="K287" s="19"/>
      <c r="L287" s="18" t="s">
        <v>383</v>
      </c>
      <c r="M287" s="18" t="s">
        <v>384</v>
      </c>
    </row>
    <row r="288" spans="1:13" x14ac:dyDescent="0.25">
      <c r="A288" s="18">
        <v>3</v>
      </c>
      <c r="B288" s="18" t="s">
        <v>385</v>
      </c>
      <c r="C288" s="19" t="s">
        <v>17</v>
      </c>
      <c r="D288" s="19">
        <v>1.5</v>
      </c>
      <c r="G288" s="19">
        <v>75</v>
      </c>
      <c r="H288" s="18">
        <v>19</v>
      </c>
      <c r="I288" s="18">
        <v>35.833333333333336</v>
      </c>
      <c r="J288" s="19">
        <v>19</v>
      </c>
      <c r="K288" s="19">
        <v>0.78739999999999999</v>
      </c>
      <c r="L288" s="18" t="s">
        <v>386</v>
      </c>
      <c r="M288" s="18" t="s">
        <v>387</v>
      </c>
    </row>
    <row r="289" spans="1:13" x14ac:dyDescent="0.25">
      <c r="A289" s="18">
        <v>3</v>
      </c>
      <c r="B289" s="18" t="s">
        <v>388</v>
      </c>
      <c r="C289" s="19" t="s">
        <v>14</v>
      </c>
      <c r="D289" s="19">
        <v>8</v>
      </c>
      <c r="G289" s="19">
        <v>84</v>
      </c>
      <c r="H289" s="18">
        <v>18</v>
      </c>
      <c r="I289" s="18">
        <v>35.277777777777779</v>
      </c>
      <c r="J289" s="19">
        <v>50</v>
      </c>
      <c r="K289" s="19">
        <v>1.2445999999999999</v>
      </c>
      <c r="L289" s="18" t="s">
        <v>389</v>
      </c>
      <c r="M289" s="18" t="s">
        <v>390</v>
      </c>
    </row>
    <row r="290" spans="1:13" x14ac:dyDescent="0.25">
      <c r="A290" s="18">
        <v>3</v>
      </c>
      <c r="B290" s="18" t="s">
        <v>391</v>
      </c>
      <c r="C290" s="19" t="s">
        <v>17</v>
      </c>
      <c r="D290" s="19">
        <v>65</v>
      </c>
      <c r="E290" s="19">
        <v>150</v>
      </c>
      <c r="F290" s="19">
        <v>110</v>
      </c>
      <c r="G290" s="19">
        <v>60</v>
      </c>
      <c r="H290" s="18">
        <v>20</v>
      </c>
      <c r="I290" s="18">
        <v>36.999999999999993</v>
      </c>
      <c r="J290" s="19"/>
      <c r="K290" s="19"/>
      <c r="L290" s="18" t="s">
        <v>392</v>
      </c>
      <c r="M290" s="18" t="s">
        <v>393</v>
      </c>
    </row>
    <row r="291" spans="1:13" x14ac:dyDescent="0.25">
      <c r="A291" s="18">
        <v>3</v>
      </c>
      <c r="B291" s="18" t="s">
        <v>394</v>
      </c>
      <c r="C291" s="19" t="s">
        <v>17</v>
      </c>
      <c r="D291" s="19">
        <v>6</v>
      </c>
      <c r="G291" s="19">
        <v>59</v>
      </c>
      <c r="H291" s="18">
        <v>24</v>
      </c>
      <c r="I291" s="18">
        <v>36.5</v>
      </c>
      <c r="J291" s="19">
        <v>30</v>
      </c>
      <c r="K291" s="19">
        <v>0.86360000000000003</v>
      </c>
      <c r="L291" s="18" t="s">
        <v>395</v>
      </c>
      <c r="M291" s="18" t="s">
        <v>396</v>
      </c>
    </row>
    <row r="292" spans="1:13" x14ac:dyDescent="0.25">
      <c r="A292" s="18">
        <v>3</v>
      </c>
      <c r="B292" s="18" t="s">
        <v>397</v>
      </c>
      <c r="C292" s="19" t="s">
        <v>14</v>
      </c>
      <c r="D292" s="19">
        <v>3</v>
      </c>
      <c r="H292" s="18"/>
      <c r="I292" s="18">
        <v>36.999999999999993</v>
      </c>
      <c r="J292" s="19">
        <v>31</v>
      </c>
      <c r="K292" s="19">
        <v>0.86360000000000003</v>
      </c>
      <c r="L292" s="18" t="s">
        <v>398</v>
      </c>
      <c r="M292" s="18" t="s">
        <v>399</v>
      </c>
    </row>
    <row r="293" spans="1:13" x14ac:dyDescent="0.25">
      <c r="A293" s="18">
        <v>1</v>
      </c>
      <c r="B293" s="18" t="s">
        <v>400</v>
      </c>
      <c r="C293" s="19" t="s">
        <v>14</v>
      </c>
      <c r="D293" s="19">
        <v>51</v>
      </c>
      <c r="E293" s="19">
        <v>180</v>
      </c>
      <c r="F293" s="19">
        <v>100</v>
      </c>
      <c r="G293" s="19">
        <v>66</v>
      </c>
      <c r="H293" s="18">
        <v>30</v>
      </c>
      <c r="I293" s="18"/>
      <c r="J293" s="19"/>
      <c r="K293" s="19"/>
      <c r="L293" s="18" t="s">
        <v>401</v>
      </c>
      <c r="M293" s="18" t="s">
        <v>402</v>
      </c>
    </row>
    <row r="294" spans="1:13" x14ac:dyDescent="0.25">
      <c r="A294" s="18">
        <v>1</v>
      </c>
      <c r="B294" s="18" t="s">
        <v>400</v>
      </c>
      <c r="C294" s="19" t="s">
        <v>14</v>
      </c>
      <c r="D294" s="19">
        <v>14</v>
      </c>
      <c r="G294" s="19">
        <v>82</v>
      </c>
      <c r="H294" s="18">
        <v>24</v>
      </c>
      <c r="I294" s="18">
        <v>36.5</v>
      </c>
      <c r="J294" s="19">
        <v>96.4</v>
      </c>
      <c r="K294" s="19">
        <v>1.6383000000000001</v>
      </c>
      <c r="L294" s="18" t="s">
        <v>403</v>
      </c>
      <c r="M294" s="18" t="s">
        <v>404</v>
      </c>
    </row>
    <row r="295" spans="1:13" x14ac:dyDescent="0.25">
      <c r="A295" s="18">
        <v>5</v>
      </c>
      <c r="B295" s="18" t="s">
        <v>405</v>
      </c>
      <c r="C295" s="19" t="s">
        <v>17</v>
      </c>
      <c r="D295" s="19">
        <v>47</v>
      </c>
      <c r="E295" s="19">
        <v>180</v>
      </c>
      <c r="F295" s="19">
        <v>90</v>
      </c>
      <c r="G295" s="19">
        <v>65</v>
      </c>
      <c r="H295" s="18">
        <v>22</v>
      </c>
      <c r="I295" s="18"/>
      <c r="J295" s="19"/>
      <c r="K295" s="19"/>
      <c r="L295" s="18" t="s">
        <v>406</v>
      </c>
      <c r="M295" s="18" t="s">
        <v>866</v>
      </c>
    </row>
    <row r="296" spans="1:13" x14ac:dyDescent="0.25">
      <c r="A296" s="18">
        <v>5</v>
      </c>
      <c r="B296" s="18" t="s">
        <v>407</v>
      </c>
      <c r="C296" s="19" t="s">
        <v>17</v>
      </c>
      <c r="D296" s="19">
        <v>7</v>
      </c>
      <c r="G296" s="19">
        <v>72</v>
      </c>
      <c r="H296" s="18">
        <v>20</v>
      </c>
      <c r="I296" s="18">
        <v>36.722222222222221</v>
      </c>
      <c r="J296" s="19">
        <v>58</v>
      </c>
      <c r="K296" s="19">
        <v>1.2445999999999999</v>
      </c>
      <c r="L296" s="18" t="s">
        <v>408</v>
      </c>
      <c r="M296" s="18" t="s">
        <v>409</v>
      </c>
    </row>
    <row r="297" spans="1:13" x14ac:dyDescent="0.25">
      <c r="A297" s="18">
        <v>20</v>
      </c>
      <c r="B297" s="18" t="s">
        <v>410</v>
      </c>
      <c r="C297" s="19" t="s">
        <v>17</v>
      </c>
      <c r="D297" s="19">
        <v>45</v>
      </c>
      <c r="E297" s="19">
        <v>140</v>
      </c>
      <c r="F297" s="19">
        <v>100</v>
      </c>
      <c r="G297" s="19">
        <v>64</v>
      </c>
      <c r="H297" s="18">
        <v>20</v>
      </c>
      <c r="I297" s="18"/>
      <c r="J297" s="19"/>
      <c r="K297" s="19"/>
      <c r="L297" s="18" t="s">
        <v>867</v>
      </c>
      <c r="M297" s="18" t="s">
        <v>411</v>
      </c>
    </row>
    <row r="298" spans="1:13" x14ac:dyDescent="0.25">
      <c r="A298" s="18">
        <v>20</v>
      </c>
      <c r="B298" s="18" t="s">
        <v>412</v>
      </c>
      <c r="C298" s="19" t="s">
        <v>14</v>
      </c>
      <c r="D298" s="19">
        <v>4</v>
      </c>
      <c r="H298" s="18"/>
      <c r="I298" s="18">
        <v>36.777777777777779</v>
      </c>
      <c r="J298" s="19">
        <v>41</v>
      </c>
      <c r="K298" s="19">
        <v>1.0794999999999999</v>
      </c>
      <c r="L298" s="18" t="s">
        <v>413</v>
      </c>
      <c r="M298" s="18" t="s">
        <v>414</v>
      </c>
    </row>
    <row r="299" spans="1:13" x14ac:dyDescent="0.25">
      <c r="A299" s="18">
        <v>12</v>
      </c>
      <c r="B299" s="18" t="s">
        <v>415</v>
      </c>
      <c r="C299" s="19" t="s">
        <v>14</v>
      </c>
      <c r="D299" s="19">
        <v>70</v>
      </c>
      <c r="E299" s="19">
        <v>190</v>
      </c>
      <c r="F299" s="19">
        <v>98</v>
      </c>
      <c r="G299" s="19">
        <v>66</v>
      </c>
      <c r="H299" s="18">
        <v>20</v>
      </c>
      <c r="I299" s="18">
        <v>36.666666666666664</v>
      </c>
      <c r="J299" s="19"/>
      <c r="K299" s="19"/>
      <c r="L299" s="18" t="s">
        <v>416</v>
      </c>
      <c r="M299" s="18" t="s">
        <v>417</v>
      </c>
    </row>
    <row r="300" spans="1:13" x14ac:dyDescent="0.25">
      <c r="A300" s="18">
        <v>12</v>
      </c>
      <c r="B300" s="18" t="s">
        <v>418</v>
      </c>
      <c r="C300" s="19" t="s">
        <v>14</v>
      </c>
      <c r="D300" s="19">
        <v>26</v>
      </c>
      <c r="E300" s="19">
        <v>155</v>
      </c>
      <c r="F300" s="19">
        <v>90</v>
      </c>
      <c r="G300" s="19">
        <v>67</v>
      </c>
      <c r="H300" s="18">
        <v>18</v>
      </c>
      <c r="I300" s="18">
        <v>36.777777777777779</v>
      </c>
      <c r="J300" s="19"/>
      <c r="K300" s="19"/>
      <c r="L300" s="18" t="s">
        <v>419</v>
      </c>
      <c r="M300" s="18" t="s">
        <v>420</v>
      </c>
    </row>
    <row r="301" spans="1:13" x14ac:dyDescent="0.25">
      <c r="A301" s="18">
        <v>29</v>
      </c>
      <c r="B301" s="18" t="s">
        <v>421</v>
      </c>
      <c r="C301" s="19" t="s">
        <v>17</v>
      </c>
      <c r="D301" s="19">
        <v>49</v>
      </c>
      <c r="E301" s="19">
        <v>150</v>
      </c>
      <c r="F301" s="19">
        <v>100</v>
      </c>
      <c r="G301" s="19">
        <v>68</v>
      </c>
      <c r="H301" s="18">
        <v>22</v>
      </c>
      <c r="I301" s="18">
        <v>36.444444444444443</v>
      </c>
      <c r="J301" s="19">
        <v>98</v>
      </c>
      <c r="K301" s="19">
        <v>1.5494000000000001</v>
      </c>
      <c r="L301" s="18"/>
      <c r="M301" s="18"/>
    </row>
    <row r="302" spans="1:13" x14ac:dyDescent="0.25">
      <c r="A302" s="18">
        <v>29</v>
      </c>
      <c r="B302" s="18" t="s">
        <v>422</v>
      </c>
      <c r="C302" s="19" t="s">
        <v>14</v>
      </c>
      <c r="G302" s="19">
        <v>60</v>
      </c>
      <c r="H302" s="18">
        <v>22</v>
      </c>
      <c r="I302" s="18">
        <v>37.333333333333336</v>
      </c>
      <c r="J302" s="19">
        <v>40</v>
      </c>
      <c r="K302" s="19">
        <v>1.016</v>
      </c>
      <c r="L302" s="18"/>
      <c r="M302" s="18" t="s">
        <v>423</v>
      </c>
    </row>
    <row r="303" spans="1:13" x14ac:dyDescent="0.25">
      <c r="A303" s="18">
        <v>29</v>
      </c>
      <c r="B303" s="18" t="s">
        <v>424</v>
      </c>
      <c r="C303" s="19" t="s">
        <v>14</v>
      </c>
      <c r="G303" s="19">
        <v>64</v>
      </c>
      <c r="H303" s="18">
        <v>24</v>
      </c>
      <c r="I303" s="18">
        <v>37.222222222222221</v>
      </c>
      <c r="J303" s="19">
        <v>45</v>
      </c>
      <c r="K303" s="19">
        <v>1.1684000000000001</v>
      </c>
      <c r="L303" s="18"/>
      <c r="M303" s="18"/>
    </row>
    <row r="304" spans="1:13" x14ac:dyDescent="0.25">
      <c r="A304" s="18">
        <v>29</v>
      </c>
      <c r="B304" s="18" t="s">
        <v>425</v>
      </c>
      <c r="C304" s="19" t="s">
        <v>14</v>
      </c>
      <c r="G304" s="19">
        <v>60</v>
      </c>
      <c r="H304" s="18">
        <v>26</v>
      </c>
      <c r="I304" s="18">
        <v>36.944444444444443</v>
      </c>
      <c r="J304" s="19">
        <v>55</v>
      </c>
      <c r="K304" s="19">
        <v>1.2319</v>
      </c>
      <c r="L304" s="18"/>
      <c r="M304" s="18"/>
    </row>
    <row r="305" spans="1:13" x14ac:dyDescent="0.25">
      <c r="A305" s="18">
        <v>29</v>
      </c>
      <c r="B305" s="18" t="s">
        <v>426</v>
      </c>
      <c r="C305" s="19" t="s">
        <v>17</v>
      </c>
      <c r="D305" s="19">
        <v>29</v>
      </c>
      <c r="E305" s="19">
        <v>150</v>
      </c>
      <c r="F305" s="19">
        <v>110</v>
      </c>
      <c r="G305" s="19">
        <v>44</v>
      </c>
      <c r="H305" s="18">
        <v>22</v>
      </c>
      <c r="I305" s="18">
        <v>36.777777777777779</v>
      </c>
      <c r="J305" s="19">
        <v>12</v>
      </c>
      <c r="K305" s="19">
        <v>1.5494000000000001</v>
      </c>
      <c r="L305" s="18"/>
      <c r="M305" s="18" t="s">
        <v>427</v>
      </c>
    </row>
    <row r="306" spans="1:13" x14ac:dyDescent="0.25">
      <c r="A306" s="18">
        <v>29</v>
      </c>
      <c r="B306" s="18" t="s">
        <v>428</v>
      </c>
      <c r="C306" s="19" t="s">
        <v>14</v>
      </c>
      <c r="H306" s="18"/>
      <c r="I306" s="18">
        <v>36.333333333333336</v>
      </c>
      <c r="J306" s="19">
        <v>30</v>
      </c>
      <c r="K306" s="19">
        <v>0.81279999999999997</v>
      </c>
      <c r="L306" s="18"/>
      <c r="M306" s="18" t="s">
        <v>429</v>
      </c>
    </row>
    <row r="307" spans="1:13" x14ac:dyDescent="0.25">
      <c r="A307" s="18">
        <v>29</v>
      </c>
      <c r="B307" s="18" t="s">
        <v>430</v>
      </c>
      <c r="C307" s="19" t="s">
        <v>14</v>
      </c>
      <c r="E307" s="19">
        <v>130</v>
      </c>
      <c r="F307" s="19">
        <v>80</v>
      </c>
      <c r="G307" s="19">
        <v>76</v>
      </c>
      <c r="H307" s="18">
        <v>22</v>
      </c>
      <c r="I307" s="18">
        <v>37.55555555555555</v>
      </c>
      <c r="J307" s="19">
        <v>140</v>
      </c>
      <c r="K307" s="19">
        <v>1.5874999999999999</v>
      </c>
      <c r="L307" s="18"/>
      <c r="M307" s="18" t="s">
        <v>431</v>
      </c>
    </row>
    <row r="308" spans="1:13" x14ac:dyDescent="0.25">
      <c r="A308" s="18">
        <v>30</v>
      </c>
      <c r="B308" s="18" t="s">
        <v>432</v>
      </c>
      <c r="C308" s="19" t="s">
        <v>17</v>
      </c>
      <c r="D308" s="19">
        <v>50</v>
      </c>
      <c r="E308" s="19">
        <v>130</v>
      </c>
      <c r="F308" s="19">
        <v>80</v>
      </c>
      <c r="G308" s="19">
        <v>90</v>
      </c>
      <c r="H308" s="18">
        <v>20</v>
      </c>
      <c r="I308" s="18">
        <v>37.166666666666671</v>
      </c>
      <c r="J308" s="19">
        <v>110</v>
      </c>
      <c r="K308" s="19"/>
      <c r="L308" s="18"/>
      <c r="M308" s="18"/>
    </row>
    <row r="309" spans="1:13" x14ac:dyDescent="0.25">
      <c r="A309" s="18">
        <v>30</v>
      </c>
      <c r="B309" s="18" t="s">
        <v>433</v>
      </c>
      <c r="C309" s="19" t="s">
        <v>14</v>
      </c>
      <c r="D309" s="19">
        <v>5</v>
      </c>
      <c r="G309" s="19">
        <v>112</v>
      </c>
      <c r="H309" s="18">
        <v>28</v>
      </c>
      <c r="I309" s="18">
        <v>36.666666666666664</v>
      </c>
      <c r="J309" s="19">
        <v>52</v>
      </c>
      <c r="K309" s="19">
        <v>1.1556999999999999</v>
      </c>
      <c r="L309" s="18"/>
      <c r="M309" s="18" t="s">
        <v>434</v>
      </c>
    </row>
    <row r="310" spans="1:13" x14ac:dyDescent="0.25">
      <c r="A310" s="18">
        <v>30</v>
      </c>
      <c r="B310" s="18" t="s">
        <v>435</v>
      </c>
      <c r="C310" s="19" t="s">
        <v>14</v>
      </c>
      <c r="G310" s="19">
        <v>72</v>
      </c>
      <c r="H310" s="18">
        <v>20</v>
      </c>
      <c r="I310" s="18">
        <v>37.722222222222221</v>
      </c>
      <c r="J310" s="19">
        <v>78</v>
      </c>
      <c r="K310" s="19">
        <v>1.3462000000000001</v>
      </c>
      <c r="L310" s="18"/>
      <c r="M310" s="18" t="s">
        <v>436</v>
      </c>
    </row>
    <row r="311" spans="1:13" x14ac:dyDescent="0.25">
      <c r="A311" s="18">
        <v>30</v>
      </c>
      <c r="B311" s="18" t="s">
        <v>437</v>
      </c>
      <c r="C311" s="19" t="s">
        <v>17</v>
      </c>
      <c r="D311" s="19">
        <v>45</v>
      </c>
      <c r="E311" s="19">
        <v>150</v>
      </c>
      <c r="F311" s="19">
        <v>100</v>
      </c>
      <c r="G311" s="19">
        <v>80</v>
      </c>
      <c r="H311" s="18">
        <v>18</v>
      </c>
      <c r="I311" s="18"/>
      <c r="J311" s="19"/>
      <c r="K311" s="19"/>
      <c r="L311" s="18"/>
      <c r="M311" s="18" t="s">
        <v>438</v>
      </c>
    </row>
    <row r="312" spans="1:13" x14ac:dyDescent="0.25">
      <c r="A312" s="18" t="s">
        <v>439</v>
      </c>
      <c r="B312" s="18" t="s">
        <v>440</v>
      </c>
      <c r="C312" s="19"/>
      <c r="G312" s="19">
        <v>96</v>
      </c>
      <c r="H312" s="18">
        <v>20</v>
      </c>
      <c r="I312" s="18">
        <v>36.166666666666664</v>
      </c>
      <c r="J312" s="19">
        <v>84</v>
      </c>
      <c r="K312" s="19">
        <v>1.4732000000000001</v>
      </c>
      <c r="L312" s="18"/>
      <c r="M312" s="18" t="s">
        <v>441</v>
      </c>
    </row>
    <row r="313" spans="1:13" x14ac:dyDescent="0.25">
      <c r="A313" s="18" t="s">
        <v>439</v>
      </c>
      <c r="B313" s="18" t="s">
        <v>442</v>
      </c>
      <c r="C313" s="19" t="s">
        <v>14</v>
      </c>
      <c r="D313" s="19">
        <v>0.42</v>
      </c>
      <c r="H313" s="18"/>
      <c r="I313" s="18">
        <v>36.666666666666664</v>
      </c>
      <c r="J313" s="19">
        <v>20</v>
      </c>
      <c r="K313" s="19">
        <v>0.58420000000000005</v>
      </c>
      <c r="L313" s="18"/>
      <c r="M313" s="18"/>
    </row>
    <row r="314" spans="1:13" ht="16.5" thickBot="1" x14ac:dyDescent="0.3">
      <c r="A314" s="18" t="s">
        <v>439</v>
      </c>
      <c r="B314" s="18" t="s">
        <v>443</v>
      </c>
      <c r="C314" s="19" t="s">
        <v>14</v>
      </c>
      <c r="D314" s="19">
        <v>11</v>
      </c>
      <c r="G314" s="19">
        <v>92</v>
      </c>
      <c r="H314" s="18">
        <v>24</v>
      </c>
      <c r="I314" s="18">
        <v>36.111111111111107</v>
      </c>
      <c r="J314" s="19">
        <v>87</v>
      </c>
      <c r="K314" s="19">
        <v>1.7525999999999999</v>
      </c>
      <c r="L314" s="18"/>
      <c r="M314" s="18" t="s">
        <v>444</v>
      </c>
    </row>
    <row r="315" spans="1:13" ht="16.5" thickBot="1" x14ac:dyDescent="0.3">
      <c r="A315" s="11"/>
      <c r="B315" s="12"/>
      <c r="C315" s="12"/>
      <c r="D315" s="11"/>
      <c r="E315" s="11"/>
      <c r="F315" s="11"/>
      <c r="G315" s="11"/>
      <c r="H315" s="11"/>
      <c r="I315" s="11"/>
      <c r="J315" s="13"/>
      <c r="K315" s="11"/>
      <c r="L315" s="9"/>
      <c r="M315" s="9"/>
    </row>
    <row r="316" spans="1:13" ht="16.5" thickBot="1" x14ac:dyDescent="0.3">
      <c r="A316" s="24"/>
      <c r="B316" s="12"/>
      <c r="C316" s="12"/>
      <c r="D316" s="11"/>
      <c r="E316" s="11"/>
      <c r="F316" s="11"/>
      <c r="G316" s="11"/>
      <c r="H316" s="11"/>
      <c r="I316" s="11"/>
      <c r="J316" s="13"/>
      <c r="K316" s="11"/>
      <c r="L316" s="9"/>
      <c r="M316" s="9"/>
    </row>
    <row r="317" spans="1:13" ht="16.5" thickBot="1" x14ac:dyDescent="0.3">
      <c r="B317" s="12"/>
      <c r="C317" s="12"/>
      <c r="D317" s="11"/>
      <c r="E317" s="11"/>
      <c r="F317" s="11"/>
      <c r="G317" s="11"/>
      <c r="H317" s="11"/>
      <c r="I317" s="11"/>
      <c r="J317" s="13"/>
      <c r="K317" s="11"/>
      <c r="L317" s="9"/>
      <c r="M317" s="9"/>
    </row>
    <row r="318" spans="1:13" ht="16.5" thickBot="1" x14ac:dyDescent="0.3">
      <c r="A318" s="11"/>
      <c r="B318" s="12"/>
      <c r="C318" s="12"/>
      <c r="D318" s="11"/>
      <c r="E318" s="11"/>
      <c r="F318" s="11"/>
      <c r="G318" s="11"/>
      <c r="H318" s="11"/>
      <c r="I318" s="11"/>
      <c r="J318" s="13"/>
      <c r="K318" s="11"/>
      <c r="L318" s="9"/>
      <c r="M318" s="9"/>
    </row>
    <row r="319" spans="1:13" ht="16.5" thickBot="1" x14ac:dyDescent="0.3">
      <c r="A319" s="11"/>
      <c r="B319" s="12"/>
      <c r="C319" s="12"/>
      <c r="D319" s="11"/>
      <c r="E319" s="11"/>
      <c r="F319" s="11"/>
      <c r="G319" s="11"/>
      <c r="H319" s="11"/>
      <c r="I319" s="11"/>
      <c r="J319" s="13"/>
      <c r="K319" s="11"/>
      <c r="L319" s="9"/>
      <c r="M319" s="9"/>
    </row>
    <row r="320" spans="1:13" ht="16.5" thickBot="1" x14ac:dyDescent="0.3">
      <c r="A320" s="11"/>
      <c r="B320" s="12"/>
      <c r="C320" s="12"/>
      <c r="D320" s="11"/>
      <c r="E320" s="11"/>
      <c r="F320" s="11"/>
      <c r="G320" s="11"/>
      <c r="H320" s="11"/>
      <c r="I320" s="11"/>
      <c r="J320" s="13"/>
      <c r="K320" s="11"/>
      <c r="L320" s="9"/>
      <c r="M320" s="9"/>
    </row>
    <row r="321" spans="1:13" ht="16.5" thickBot="1" x14ac:dyDescent="0.3">
      <c r="A321" s="11"/>
      <c r="B321" s="12"/>
      <c r="C321" s="12"/>
      <c r="D321" s="11"/>
      <c r="E321" s="11"/>
      <c r="F321" s="11"/>
      <c r="G321" s="11"/>
      <c r="H321" s="11"/>
      <c r="I321" s="11"/>
      <c r="J321" s="13"/>
      <c r="K321" s="11"/>
      <c r="L321" s="9"/>
      <c r="M321" s="9"/>
    </row>
    <row r="322" spans="1:13" ht="16.5" thickBot="1" x14ac:dyDescent="0.3">
      <c r="A322" s="11"/>
      <c r="B322" s="12"/>
      <c r="C322" s="12"/>
      <c r="D322" s="11"/>
      <c r="E322" s="11"/>
      <c r="F322" s="11"/>
      <c r="G322" s="11"/>
      <c r="H322" s="11"/>
      <c r="I322" s="11"/>
      <c r="J322" s="13"/>
      <c r="K322" s="11"/>
      <c r="L322" s="9"/>
      <c r="M322" s="9"/>
    </row>
    <row r="323" spans="1:13" ht="16.5" thickBot="1" x14ac:dyDescent="0.3">
      <c r="A323" s="11"/>
      <c r="B323" s="12"/>
      <c r="C323" s="12"/>
      <c r="D323" s="11"/>
      <c r="E323" s="11"/>
      <c r="F323" s="11"/>
      <c r="G323" s="11"/>
      <c r="H323" s="11"/>
      <c r="I323" s="11"/>
      <c r="J323" s="13"/>
      <c r="K323" s="11"/>
      <c r="L323" s="9"/>
      <c r="M323" s="9"/>
    </row>
    <row r="324" spans="1:13" ht="16.5" thickBot="1" x14ac:dyDescent="0.3">
      <c r="A324" s="11"/>
      <c r="B324" s="12"/>
      <c r="C324" s="12"/>
      <c r="D324" s="11"/>
      <c r="E324" s="11"/>
      <c r="F324" s="11"/>
      <c r="G324" s="11"/>
      <c r="H324" s="11"/>
      <c r="I324" s="11"/>
      <c r="J324" s="13"/>
      <c r="K324" s="11"/>
      <c r="L324" s="9"/>
      <c r="M324" s="9"/>
    </row>
    <row r="325" spans="1:13" ht="16.5" thickBot="1" x14ac:dyDescent="0.3">
      <c r="A325" s="11"/>
      <c r="B325" s="12"/>
      <c r="C325" s="12"/>
      <c r="D325" s="11"/>
      <c r="E325" s="11"/>
      <c r="F325" s="11"/>
      <c r="G325" s="11"/>
      <c r="H325" s="11"/>
      <c r="I325" s="11"/>
      <c r="J325" s="13"/>
      <c r="K325" s="11"/>
      <c r="L325" s="9"/>
      <c r="M325" s="9"/>
    </row>
    <row r="326" spans="1:13" ht="16.5" thickBot="1" x14ac:dyDescent="0.3">
      <c r="A326" s="11"/>
      <c r="B326" s="12"/>
      <c r="C326" s="12"/>
      <c r="D326" s="11"/>
      <c r="E326" s="11"/>
      <c r="F326" s="11"/>
      <c r="G326" s="11"/>
      <c r="H326" s="11"/>
      <c r="I326" s="11"/>
      <c r="J326" s="11"/>
      <c r="K326" s="11"/>
      <c r="L326" s="9"/>
      <c r="M326" s="9"/>
    </row>
    <row r="327" spans="1:13" ht="16.5" thickBot="1" x14ac:dyDescent="0.3">
      <c r="A327" s="11"/>
      <c r="B327" s="12"/>
      <c r="C327" s="12"/>
      <c r="D327" s="11"/>
      <c r="E327" s="13"/>
      <c r="F327" s="11"/>
      <c r="G327" s="11"/>
      <c r="H327" s="11"/>
      <c r="I327" s="11"/>
      <c r="J327" s="11"/>
      <c r="K327" s="11"/>
      <c r="L327" s="9"/>
      <c r="M327" s="9"/>
    </row>
    <row r="328" spans="1:13" ht="16.5" thickBot="1" x14ac:dyDescent="0.3">
      <c r="A328" s="11"/>
      <c r="B328" s="12"/>
      <c r="C328" s="12"/>
      <c r="D328" s="11"/>
      <c r="E328" s="11"/>
      <c r="F328" s="11"/>
      <c r="G328" s="11"/>
      <c r="H328" s="11"/>
      <c r="I328" s="11"/>
      <c r="J328" s="11"/>
      <c r="K328" s="11"/>
      <c r="L328" s="9"/>
      <c r="M328" s="9"/>
    </row>
    <row r="329" spans="1:13" ht="16.5" thickBot="1" x14ac:dyDescent="0.3">
      <c r="A329" s="11"/>
      <c r="B329" s="12"/>
      <c r="C329" s="12"/>
      <c r="D329" s="11"/>
      <c r="E329" s="11"/>
      <c r="F329" s="11"/>
      <c r="G329" s="11"/>
      <c r="H329" s="11"/>
      <c r="I329" s="11"/>
      <c r="J329" s="11"/>
      <c r="K329" s="11"/>
      <c r="L329" s="9"/>
      <c r="M329" s="9"/>
    </row>
    <row r="330" spans="1:13" ht="16.5" thickBot="1" x14ac:dyDescent="0.3">
      <c r="A330" s="11"/>
      <c r="B330" s="12"/>
      <c r="C330" s="12"/>
      <c r="D330" s="11"/>
      <c r="E330" s="11"/>
      <c r="F330" s="11"/>
      <c r="G330" s="11"/>
      <c r="H330" s="11"/>
      <c r="I330" s="11"/>
      <c r="J330" s="11"/>
      <c r="K330" s="11"/>
      <c r="L330" s="9"/>
      <c r="M330" s="9"/>
    </row>
    <row r="331" spans="1:13" ht="16.5" thickBot="1" x14ac:dyDescent="0.3">
      <c r="A331" s="11"/>
      <c r="B331" s="12"/>
      <c r="C331" s="12"/>
      <c r="D331" s="11"/>
      <c r="E331" s="11"/>
      <c r="F331" s="11"/>
      <c r="G331" s="11"/>
      <c r="H331" s="11"/>
      <c r="I331" s="11"/>
      <c r="J331" s="11"/>
      <c r="K331" s="11"/>
      <c r="L331" s="9"/>
      <c r="M331" s="9"/>
    </row>
    <row r="332" spans="1:13" ht="16.5" thickBot="1" x14ac:dyDescent="0.3">
      <c r="A332" s="11"/>
      <c r="B332" s="12"/>
      <c r="C332" s="12"/>
      <c r="D332" s="11"/>
      <c r="E332" s="11"/>
      <c r="F332" s="11"/>
      <c r="G332" s="11"/>
      <c r="H332" s="11"/>
      <c r="I332" s="11"/>
      <c r="J332" s="11"/>
      <c r="K332" s="11"/>
      <c r="L332" s="9"/>
      <c r="M332" s="10"/>
    </row>
    <row r="333" spans="1:13" ht="16.5" thickBot="1" x14ac:dyDescent="0.3">
      <c r="A333" s="11"/>
      <c r="B333" s="12"/>
      <c r="C333" s="12"/>
      <c r="D333" s="11"/>
      <c r="E333" s="11"/>
      <c r="F333" s="11"/>
      <c r="G333" s="11"/>
      <c r="H333" s="11"/>
      <c r="I333" s="11"/>
      <c r="J333" s="11"/>
      <c r="K333" s="11"/>
      <c r="L333" s="9"/>
      <c r="M333" s="9"/>
    </row>
    <row r="334" spans="1:13" ht="16.5" thickBot="1" x14ac:dyDescent="0.3">
      <c r="A334" s="11"/>
      <c r="B334" s="12"/>
      <c r="C334" s="12"/>
      <c r="D334" s="11"/>
      <c r="E334" s="11"/>
      <c r="F334" s="11"/>
      <c r="G334" s="11"/>
      <c r="H334" s="11"/>
      <c r="I334" s="11"/>
      <c r="J334" s="11"/>
      <c r="K334" s="11"/>
      <c r="L334" s="9"/>
      <c r="M334" s="9"/>
    </row>
    <row r="335" spans="1:13" ht="16.5" thickBot="1" x14ac:dyDescent="0.3">
      <c r="A335" s="11"/>
      <c r="B335" s="12"/>
      <c r="C335" s="12"/>
      <c r="D335" s="11"/>
      <c r="E335" s="11"/>
      <c r="F335" s="11"/>
      <c r="G335" s="11"/>
      <c r="H335" s="12"/>
      <c r="I335" s="11"/>
      <c r="J335" s="11"/>
      <c r="K335" s="11"/>
      <c r="L335" s="9"/>
      <c r="M335" s="9"/>
    </row>
    <row r="336" spans="1:13" ht="16.5" thickBot="1" x14ac:dyDescent="0.3">
      <c r="A336" s="11"/>
      <c r="B336" s="12"/>
      <c r="C336" s="12"/>
      <c r="D336" s="11"/>
      <c r="E336" s="11"/>
      <c r="F336" s="11"/>
      <c r="G336" s="11"/>
      <c r="H336" s="11"/>
      <c r="I336" s="11"/>
      <c r="J336" s="11"/>
      <c r="K336" s="11"/>
      <c r="L336" s="9"/>
      <c r="M336" s="9"/>
    </row>
    <row r="337" spans="1:13" ht="16.5" thickBot="1" x14ac:dyDescent="0.3">
      <c r="A337" s="11"/>
      <c r="B337" s="12"/>
      <c r="C337" s="12"/>
      <c r="D337" s="11"/>
      <c r="E337" s="11"/>
      <c r="F337" s="11"/>
      <c r="G337" s="11"/>
      <c r="H337" s="11"/>
      <c r="I337" s="11"/>
      <c r="J337" s="11"/>
      <c r="K337" s="11"/>
      <c r="L337" s="9"/>
      <c r="M337" s="9"/>
    </row>
    <row r="338" spans="1:13" ht="16.5" thickBot="1" x14ac:dyDescent="0.3">
      <c r="A338" s="11"/>
      <c r="B338" s="12"/>
      <c r="C338" s="12"/>
      <c r="D338" s="11"/>
      <c r="E338" s="11"/>
      <c r="F338" s="11"/>
      <c r="G338" s="11"/>
      <c r="H338" s="11"/>
      <c r="I338" s="11"/>
      <c r="J338" s="11"/>
      <c r="K338" s="11"/>
      <c r="L338" s="9"/>
      <c r="M338" s="9"/>
    </row>
    <row r="339" spans="1:13" ht="16.5" thickBot="1" x14ac:dyDescent="0.3">
      <c r="A339" s="11"/>
      <c r="B339" s="12"/>
      <c r="C339" s="12"/>
      <c r="D339" s="11"/>
      <c r="E339" s="11"/>
      <c r="F339" s="11"/>
      <c r="G339" s="11"/>
      <c r="H339" s="11"/>
      <c r="I339" s="11"/>
      <c r="J339" s="11"/>
      <c r="K339" s="11"/>
      <c r="L339" s="9"/>
      <c r="M339" s="9"/>
    </row>
    <row r="340" spans="1:13" ht="16.5" thickBot="1" x14ac:dyDescent="0.3">
      <c r="A340" s="11"/>
      <c r="B340" s="12"/>
      <c r="C340" s="12"/>
      <c r="D340" s="11"/>
      <c r="E340" s="11"/>
      <c r="F340" s="11"/>
      <c r="G340" s="11"/>
      <c r="H340" s="11"/>
      <c r="I340" s="11"/>
      <c r="J340" s="11"/>
      <c r="K340" s="11"/>
      <c r="L340" s="9"/>
      <c r="M340" s="9"/>
    </row>
    <row r="341" spans="1:13" ht="16.5" thickBot="1" x14ac:dyDescent="0.3">
      <c r="A341" s="11"/>
      <c r="B341" s="12"/>
      <c r="C341" s="12"/>
      <c r="D341" s="11"/>
      <c r="E341" s="11"/>
      <c r="F341" s="11"/>
      <c r="G341" s="11"/>
      <c r="H341" s="11"/>
      <c r="I341" s="11"/>
      <c r="J341" s="11"/>
      <c r="K341" s="11"/>
      <c r="L341" s="9"/>
      <c r="M341" s="9"/>
    </row>
    <row r="342" spans="1:13" ht="16.5" thickBot="1" x14ac:dyDescent="0.3">
      <c r="A342" s="11"/>
      <c r="B342" s="12"/>
      <c r="C342" s="12"/>
      <c r="D342" s="11"/>
      <c r="E342" s="11"/>
      <c r="F342" s="11"/>
      <c r="G342" s="11"/>
      <c r="H342" s="11"/>
      <c r="I342" s="11"/>
      <c r="J342" s="11"/>
      <c r="K342" s="11"/>
      <c r="L342" s="9"/>
      <c r="M342" s="9"/>
    </row>
    <row r="343" spans="1:13" ht="16.5" thickBot="1" x14ac:dyDescent="0.3">
      <c r="A343" s="11"/>
      <c r="B343" s="12"/>
      <c r="C343" s="12"/>
      <c r="D343" s="11"/>
      <c r="E343" s="11"/>
      <c r="F343" s="11"/>
      <c r="G343" s="11"/>
      <c r="H343" s="11"/>
      <c r="I343" s="11"/>
      <c r="J343" s="11"/>
      <c r="K343" s="11"/>
      <c r="L343" s="9"/>
      <c r="M343" s="9"/>
    </row>
    <row r="344" spans="1:13" ht="16.5" thickBot="1" x14ac:dyDescent="0.3">
      <c r="A344" s="11"/>
      <c r="B344" s="12"/>
      <c r="C344" s="12"/>
      <c r="D344" s="11"/>
      <c r="E344" s="11"/>
      <c r="F344" s="11"/>
      <c r="G344" s="11"/>
      <c r="H344" s="11"/>
      <c r="I344" s="11"/>
      <c r="J344" s="11"/>
      <c r="K344" s="11"/>
      <c r="L344" s="9"/>
      <c r="M344" s="9"/>
    </row>
    <row r="345" spans="1:13" ht="16.5" thickBot="1" x14ac:dyDescent="0.3">
      <c r="A345" s="11"/>
      <c r="B345" s="12"/>
      <c r="C345" s="12"/>
      <c r="D345" s="11"/>
      <c r="E345" s="11"/>
      <c r="F345" s="11"/>
      <c r="G345" s="11"/>
      <c r="H345" s="11"/>
      <c r="I345" s="11"/>
      <c r="J345" s="11"/>
      <c r="K345" s="11"/>
      <c r="L345" s="9"/>
      <c r="M345" s="9"/>
    </row>
    <row r="346" spans="1:13" ht="16.5" thickBot="1" x14ac:dyDescent="0.3">
      <c r="A346" s="11"/>
      <c r="B346" s="12"/>
      <c r="C346" s="12"/>
      <c r="D346" s="11"/>
      <c r="E346" s="11"/>
      <c r="F346" s="11"/>
      <c r="G346" s="11"/>
      <c r="H346" s="13"/>
      <c r="I346" s="11"/>
      <c r="J346" s="11"/>
      <c r="K346" s="11"/>
      <c r="L346" s="9"/>
      <c r="M346" s="9"/>
    </row>
    <row r="347" spans="1:13" ht="16.5" thickBot="1" x14ac:dyDescent="0.3">
      <c r="A347" s="11"/>
      <c r="B347" s="12"/>
      <c r="C347" s="12"/>
      <c r="D347" s="11"/>
      <c r="E347" s="11"/>
      <c r="F347" s="11"/>
      <c r="G347" s="11"/>
      <c r="H347" s="11"/>
      <c r="I347" s="11"/>
      <c r="J347" s="11"/>
      <c r="K347" s="11"/>
      <c r="L347" s="9"/>
      <c r="M347" s="9"/>
    </row>
    <row r="348" spans="1:13" ht="16.5" thickBot="1" x14ac:dyDescent="0.3">
      <c r="A348" s="11"/>
      <c r="B348" s="12"/>
      <c r="C348" s="12"/>
      <c r="D348" s="11"/>
      <c r="E348" s="11"/>
      <c r="F348" s="11"/>
      <c r="G348" s="11"/>
      <c r="H348" s="13"/>
      <c r="I348" s="11"/>
      <c r="J348" s="11"/>
      <c r="K348" s="11"/>
      <c r="L348" s="9"/>
      <c r="M348" s="9"/>
    </row>
    <row r="349" spans="1:13" ht="16.5" thickBot="1" x14ac:dyDescent="0.3">
      <c r="A349" s="11"/>
      <c r="B349" s="12"/>
      <c r="C349" s="12"/>
      <c r="D349" s="11"/>
      <c r="E349" s="11"/>
      <c r="F349" s="11"/>
      <c r="G349" s="11"/>
      <c r="H349" s="11"/>
      <c r="I349" s="11"/>
      <c r="J349" s="11"/>
      <c r="K349" s="11"/>
      <c r="L349" s="9"/>
      <c r="M349" s="9"/>
    </row>
    <row r="350" spans="1:13" ht="16.5" thickBot="1" x14ac:dyDescent="0.3">
      <c r="A350" s="11"/>
      <c r="B350" s="12"/>
      <c r="C350" s="12"/>
      <c r="D350" s="11"/>
      <c r="E350" s="11"/>
      <c r="F350" s="11"/>
      <c r="G350" s="11"/>
      <c r="H350" s="13"/>
      <c r="I350" s="11"/>
      <c r="J350" s="11"/>
      <c r="K350" s="11"/>
      <c r="L350" s="9"/>
      <c r="M350" s="9"/>
    </row>
    <row r="351" spans="1:13" ht="16.5" thickBot="1" x14ac:dyDescent="0.3">
      <c r="A351" s="11"/>
      <c r="B351" s="12"/>
      <c r="C351" s="12"/>
      <c r="D351" s="11"/>
      <c r="E351" s="11"/>
      <c r="F351" s="11"/>
      <c r="G351" s="11"/>
      <c r="H351" s="13"/>
      <c r="I351" s="11"/>
      <c r="J351" s="11"/>
      <c r="K351" s="11"/>
      <c r="L351" s="9"/>
      <c r="M351" s="9"/>
    </row>
    <row r="352" spans="1:13" ht="16.5" thickBot="1" x14ac:dyDescent="0.3">
      <c r="A352" s="11"/>
      <c r="B352" s="12"/>
      <c r="C352" s="12"/>
      <c r="D352" s="11"/>
      <c r="E352" s="11"/>
      <c r="F352" s="11"/>
      <c r="G352" s="11"/>
      <c r="H352" s="11"/>
      <c r="I352" s="11"/>
      <c r="J352" s="11"/>
      <c r="K352" s="11"/>
      <c r="L352" s="9"/>
      <c r="M352" s="9"/>
    </row>
    <row r="353" spans="1:13" ht="16.5" thickBot="1" x14ac:dyDescent="0.3">
      <c r="A353" s="11"/>
      <c r="B353" s="12"/>
      <c r="C353" s="12"/>
      <c r="D353" s="11"/>
      <c r="E353" s="11"/>
      <c r="F353" s="11"/>
      <c r="G353" s="11"/>
      <c r="H353" s="11"/>
      <c r="I353" s="11"/>
      <c r="J353" s="11"/>
      <c r="K353" s="11"/>
      <c r="L353" s="9"/>
      <c r="M353" s="9"/>
    </row>
    <row r="354" spans="1:13" ht="16.5" thickBot="1" x14ac:dyDescent="0.3">
      <c r="A354" s="11"/>
      <c r="B354" s="12"/>
      <c r="C354" s="12"/>
      <c r="D354" s="11"/>
      <c r="E354" s="13"/>
      <c r="F354" s="11"/>
      <c r="G354" s="13"/>
      <c r="H354" s="13"/>
      <c r="I354" s="11"/>
      <c r="J354" s="13"/>
      <c r="K354" s="13"/>
      <c r="L354" s="9"/>
      <c r="M354" s="9"/>
    </row>
    <row r="355" spans="1:13" ht="16.5" thickBot="1" x14ac:dyDescent="0.3">
      <c r="A355" s="11"/>
      <c r="B355" s="12"/>
      <c r="C355" s="12"/>
      <c r="D355" s="11"/>
      <c r="E355" s="11"/>
      <c r="F355" s="11"/>
      <c r="G355" s="11"/>
      <c r="H355" s="11"/>
      <c r="I355" s="11"/>
      <c r="J355" s="11"/>
      <c r="K355" s="11"/>
      <c r="L355" s="9"/>
      <c r="M355" s="9"/>
    </row>
    <row r="356" spans="1:13" ht="16.5" thickBot="1" x14ac:dyDescent="0.3">
      <c r="A356" s="11"/>
      <c r="B356" s="12"/>
      <c r="C356" s="12"/>
      <c r="D356" s="11"/>
      <c r="E356" s="11"/>
      <c r="F356" s="11"/>
      <c r="G356" s="11"/>
      <c r="H356" s="11"/>
      <c r="I356" s="11"/>
      <c r="J356" s="11"/>
      <c r="K356" s="11"/>
      <c r="L356" s="9"/>
      <c r="M356" s="9"/>
    </row>
    <row r="357" spans="1:13" ht="16.5" thickBot="1" x14ac:dyDescent="0.3">
      <c r="A357" s="11"/>
      <c r="B357" s="12"/>
      <c r="C357" s="12"/>
      <c r="D357" s="11"/>
      <c r="E357" s="11"/>
      <c r="F357" s="11"/>
      <c r="G357" s="11"/>
      <c r="H357" s="11"/>
      <c r="I357" s="11"/>
      <c r="J357" s="11"/>
      <c r="K357" s="11"/>
      <c r="L357" s="9"/>
      <c r="M357" s="9"/>
    </row>
    <row r="358" spans="1:13" ht="16.5" thickBot="1" x14ac:dyDescent="0.3">
      <c r="A358" s="11"/>
      <c r="B358" s="12"/>
      <c r="C358" s="12"/>
      <c r="D358" s="11"/>
      <c r="E358" s="11"/>
      <c r="F358" s="11"/>
      <c r="G358" s="11"/>
      <c r="H358" s="11"/>
      <c r="I358" s="11"/>
      <c r="J358" s="13"/>
      <c r="K358" s="13"/>
      <c r="L358" s="9"/>
      <c r="M358" s="9"/>
    </row>
    <row r="359" spans="1:13" ht="16.5" thickBot="1" x14ac:dyDescent="0.3">
      <c r="A359" s="11"/>
      <c r="B359" s="12"/>
      <c r="C359" s="12"/>
      <c r="D359" s="11"/>
      <c r="E359" s="13"/>
      <c r="F359" s="11"/>
      <c r="G359" s="13"/>
      <c r="H359" s="11"/>
      <c r="I359" s="13"/>
      <c r="J359" s="13"/>
      <c r="K359" s="13"/>
      <c r="L359" s="9"/>
      <c r="M359" s="9"/>
    </row>
    <row r="360" spans="1:13" ht="16.5" thickBot="1" x14ac:dyDescent="0.3">
      <c r="A360" s="11"/>
      <c r="B360" s="12"/>
      <c r="C360" s="12"/>
      <c r="D360" s="11"/>
      <c r="E360" s="13"/>
      <c r="F360" s="11"/>
      <c r="G360" s="13"/>
      <c r="H360" s="13"/>
      <c r="I360" s="13"/>
      <c r="J360" s="13"/>
      <c r="K360" s="13"/>
      <c r="L360" s="9"/>
      <c r="M360" s="9"/>
    </row>
    <row r="361" spans="1:13" ht="16.5" thickBot="1" x14ac:dyDescent="0.3">
      <c r="A361" s="11"/>
      <c r="B361" s="12"/>
      <c r="C361" s="12"/>
      <c r="D361" s="11"/>
      <c r="E361" s="13"/>
      <c r="F361" s="11"/>
      <c r="G361" s="13"/>
      <c r="H361" s="11"/>
      <c r="I361" s="11"/>
      <c r="J361" s="13"/>
      <c r="K361" s="13"/>
      <c r="L361" s="9"/>
      <c r="M361" s="9"/>
    </row>
    <row r="362" spans="1:13" ht="16.5" thickBot="1" x14ac:dyDescent="0.3">
      <c r="A362" s="11"/>
      <c r="B362" s="12"/>
      <c r="C362" s="12"/>
      <c r="D362" s="11"/>
      <c r="E362" s="11"/>
      <c r="F362" s="11"/>
      <c r="G362" s="11"/>
      <c r="H362" s="11"/>
      <c r="I362" s="11"/>
      <c r="J362" s="13"/>
      <c r="K362" s="13"/>
      <c r="L362" s="9"/>
      <c r="M362" s="9"/>
    </row>
    <row r="363" spans="1:13" ht="16.5" thickBot="1" x14ac:dyDescent="0.3">
      <c r="A363" s="11"/>
      <c r="B363" s="12"/>
      <c r="C363" s="12"/>
      <c r="D363" s="11"/>
      <c r="E363" s="11"/>
      <c r="F363" s="11"/>
      <c r="G363" s="11"/>
      <c r="H363" s="11"/>
      <c r="I363" s="11"/>
      <c r="J363" s="13"/>
      <c r="K363" s="13"/>
      <c r="L363" s="9"/>
      <c r="M363" s="9"/>
    </row>
    <row r="364" spans="1:13" ht="16.5" thickBot="1" x14ac:dyDescent="0.3">
      <c r="A364" s="11"/>
      <c r="B364" s="12"/>
      <c r="C364" s="12"/>
      <c r="D364" s="11"/>
      <c r="E364" s="11"/>
      <c r="F364" s="11"/>
      <c r="G364" s="11"/>
      <c r="H364" s="11"/>
      <c r="I364" s="11"/>
      <c r="J364" s="13"/>
      <c r="K364" s="13"/>
      <c r="L364" s="9"/>
      <c r="M364" s="9"/>
    </row>
    <row r="365" spans="1:13" ht="16.5" thickBot="1" x14ac:dyDescent="0.3">
      <c r="A365" s="11"/>
      <c r="B365" s="12"/>
      <c r="C365" s="12"/>
      <c r="D365" s="11"/>
      <c r="E365" s="11"/>
      <c r="F365" s="11"/>
      <c r="G365" s="11"/>
      <c r="H365" s="11"/>
      <c r="I365" s="11"/>
      <c r="J365" s="13"/>
      <c r="K365" s="13"/>
      <c r="L365" s="9"/>
      <c r="M365" s="9"/>
    </row>
    <row r="366" spans="1:13" ht="16.5" thickBot="1" x14ac:dyDescent="0.3">
      <c r="A366" s="11"/>
      <c r="B366" s="12"/>
      <c r="C366" s="12"/>
      <c r="D366" s="11"/>
      <c r="E366" s="11"/>
      <c r="F366" s="11"/>
      <c r="G366" s="11"/>
      <c r="H366" s="11"/>
      <c r="I366" s="11"/>
      <c r="J366" s="13"/>
      <c r="K366" s="13"/>
      <c r="L366" s="9"/>
      <c r="M366" s="9"/>
    </row>
    <row r="367" spans="1:13" ht="16.5" thickBot="1" x14ac:dyDescent="0.3">
      <c r="A367" s="11"/>
      <c r="B367" s="12"/>
      <c r="C367" s="12"/>
      <c r="D367" s="11"/>
      <c r="E367" s="11"/>
      <c r="F367" s="11"/>
      <c r="G367" s="11"/>
      <c r="H367" s="11"/>
      <c r="I367" s="11"/>
      <c r="J367" s="13"/>
      <c r="K367" s="13"/>
      <c r="L367" s="9"/>
      <c r="M367" s="9"/>
    </row>
    <row r="368" spans="1:13" ht="16.5" thickBot="1" x14ac:dyDescent="0.3">
      <c r="A368" s="11"/>
      <c r="B368" s="12"/>
      <c r="C368" s="12"/>
      <c r="D368" s="11"/>
      <c r="E368" s="11"/>
      <c r="F368" s="11"/>
      <c r="G368" s="11"/>
      <c r="H368" s="11"/>
      <c r="I368" s="11"/>
      <c r="J368" s="13"/>
      <c r="K368" s="13"/>
      <c r="L368" s="9"/>
      <c r="M368" s="9"/>
    </row>
    <row r="369" spans="1:13" ht="16.5" thickBot="1" x14ac:dyDescent="0.3">
      <c r="A369" s="11"/>
      <c r="B369" s="12"/>
      <c r="C369" s="12"/>
      <c r="D369" s="11"/>
      <c r="E369" s="11"/>
      <c r="F369" s="11"/>
      <c r="G369" s="11"/>
      <c r="H369" s="11"/>
      <c r="I369" s="11"/>
      <c r="J369" s="13"/>
      <c r="K369" s="13"/>
      <c r="L369" s="9"/>
      <c r="M369" s="9"/>
    </row>
    <row r="370" spans="1:13" ht="16.5" thickBot="1" x14ac:dyDescent="0.3">
      <c r="A370" s="11"/>
      <c r="B370" s="12"/>
      <c r="C370" s="12"/>
      <c r="D370" s="11"/>
      <c r="E370" s="11"/>
      <c r="F370" s="11"/>
      <c r="G370" s="11"/>
      <c r="H370" s="11"/>
      <c r="I370" s="11"/>
      <c r="J370" s="13"/>
      <c r="K370" s="13"/>
      <c r="L370" s="9"/>
      <c r="M370" s="9"/>
    </row>
    <row r="371" spans="1:13" ht="16.5" thickBot="1" x14ac:dyDescent="0.3">
      <c r="A371" s="11"/>
      <c r="B371" s="12"/>
      <c r="C371" s="12"/>
      <c r="D371" s="11"/>
      <c r="E371" s="11"/>
      <c r="F371" s="11"/>
      <c r="G371" s="11"/>
      <c r="H371" s="11"/>
      <c r="I371" s="11"/>
      <c r="J371" s="13"/>
      <c r="K371" s="13"/>
      <c r="L371" s="9"/>
      <c r="M371" s="9"/>
    </row>
    <row r="372" spans="1:13" ht="16.5" thickBot="1" x14ac:dyDescent="0.3">
      <c r="A372" s="11"/>
      <c r="B372" s="12"/>
      <c r="C372" s="12"/>
      <c r="D372" s="11"/>
      <c r="E372" s="11"/>
      <c r="F372" s="11"/>
      <c r="G372" s="11"/>
      <c r="H372" s="11"/>
      <c r="I372" s="11"/>
      <c r="J372" s="13"/>
      <c r="K372" s="13"/>
      <c r="L372" s="9"/>
      <c r="M372" s="9"/>
    </row>
    <row r="373" spans="1:13" ht="16.5" thickBot="1" x14ac:dyDescent="0.3">
      <c r="A373" s="11"/>
      <c r="B373" s="12"/>
      <c r="C373" s="12"/>
      <c r="D373" s="11"/>
      <c r="E373" s="11"/>
      <c r="F373" s="11"/>
      <c r="G373" s="11"/>
      <c r="H373" s="11"/>
      <c r="I373" s="11"/>
      <c r="J373" s="13"/>
      <c r="K373" s="13"/>
      <c r="L373" s="9"/>
      <c r="M373" s="9"/>
    </row>
    <row r="374" spans="1:13" ht="16.5" thickBot="1" x14ac:dyDescent="0.3">
      <c r="A374" s="11"/>
      <c r="B374" s="12"/>
      <c r="C374" s="12"/>
      <c r="D374" s="11"/>
      <c r="E374" s="11"/>
      <c r="F374" s="11"/>
      <c r="G374" s="11"/>
      <c r="H374" s="11"/>
      <c r="I374" s="11"/>
      <c r="J374" s="13"/>
      <c r="K374" s="13"/>
      <c r="L374" s="9"/>
      <c r="M374" s="9"/>
    </row>
    <row r="375" spans="1:13" ht="16.5" thickBot="1" x14ac:dyDescent="0.3">
      <c r="A375" s="11"/>
      <c r="B375" s="12"/>
      <c r="C375" s="12"/>
      <c r="D375" s="11"/>
      <c r="E375" s="11"/>
      <c r="F375" s="11"/>
      <c r="G375" s="11"/>
      <c r="H375" s="13"/>
      <c r="I375" s="11"/>
      <c r="J375" s="11"/>
      <c r="K375" s="11"/>
      <c r="L375" s="9"/>
      <c r="M375" s="9"/>
    </row>
    <row r="376" spans="1:13" ht="16.5" thickBot="1" x14ac:dyDescent="0.3">
      <c r="A376" s="11"/>
      <c r="B376" s="12"/>
      <c r="C376" s="12"/>
      <c r="D376" s="11"/>
      <c r="E376" s="11"/>
      <c r="F376" s="11"/>
      <c r="G376" s="11"/>
      <c r="H376" s="13"/>
      <c r="I376" s="11"/>
      <c r="J376" s="11"/>
      <c r="K376" s="11"/>
      <c r="L376" s="9"/>
      <c r="M376" s="9"/>
    </row>
    <row r="377" spans="1:13" ht="16.5" thickBot="1" x14ac:dyDescent="0.3">
      <c r="A377" s="11"/>
      <c r="B377" s="12"/>
      <c r="C377" s="12"/>
      <c r="D377" s="11"/>
      <c r="E377" s="11"/>
      <c r="F377" s="11"/>
      <c r="G377" s="11"/>
      <c r="H377" s="13"/>
      <c r="I377" s="11"/>
      <c r="J377" s="11"/>
      <c r="K377" s="11"/>
      <c r="L377" s="9"/>
      <c r="M377" s="9"/>
    </row>
    <row r="378" spans="1:13" ht="16.5" thickBot="1" x14ac:dyDescent="0.3">
      <c r="A378" s="11"/>
      <c r="B378" s="12"/>
      <c r="C378" s="12"/>
      <c r="D378" s="11"/>
      <c r="E378" s="11"/>
      <c r="F378" s="11"/>
      <c r="G378" s="11"/>
      <c r="H378" s="13"/>
      <c r="I378" s="11"/>
      <c r="J378" s="11"/>
      <c r="K378" s="11"/>
      <c r="L378" s="9"/>
      <c r="M378" s="9"/>
    </row>
    <row r="379" spans="1:13" ht="16.5" thickBot="1" x14ac:dyDescent="0.3">
      <c r="A379" s="11"/>
      <c r="B379" s="12"/>
      <c r="C379" s="12"/>
      <c r="D379" s="11"/>
      <c r="E379" s="11"/>
      <c r="F379" s="11"/>
      <c r="G379" s="11"/>
      <c r="H379" s="13"/>
      <c r="I379" s="11"/>
      <c r="J379" s="11"/>
      <c r="K379" s="11"/>
      <c r="L379" s="9"/>
      <c r="M379" s="9"/>
    </row>
    <row r="380" spans="1:13" ht="16.5" thickBot="1" x14ac:dyDescent="0.3">
      <c r="A380" s="11"/>
      <c r="B380" s="12"/>
      <c r="C380" s="12"/>
      <c r="D380" s="11"/>
      <c r="E380" s="11"/>
      <c r="F380" s="11"/>
      <c r="G380" s="11"/>
      <c r="H380" s="11"/>
      <c r="I380" s="11"/>
      <c r="J380" s="13"/>
      <c r="K380" s="13"/>
      <c r="L380" s="9"/>
      <c r="M380" s="9"/>
    </row>
    <row r="381" spans="1:13" ht="16.5" thickBot="1" x14ac:dyDescent="0.3">
      <c r="A381" s="11"/>
      <c r="B381" s="12"/>
      <c r="C381" s="12"/>
      <c r="D381" s="11"/>
      <c r="E381" s="11"/>
      <c r="F381" s="11"/>
      <c r="G381" s="11"/>
      <c r="H381" s="11"/>
      <c r="I381" s="11"/>
      <c r="J381" s="13"/>
      <c r="K381" s="13"/>
      <c r="L381" s="9"/>
      <c r="M381" s="9"/>
    </row>
    <row r="382" spans="1:13" ht="16.5" thickBot="1" x14ac:dyDescent="0.3">
      <c r="A382" s="11"/>
      <c r="B382" s="12"/>
      <c r="C382" s="12"/>
      <c r="D382" s="11"/>
      <c r="E382" s="11"/>
      <c r="F382" s="11"/>
      <c r="G382" s="11"/>
      <c r="H382" s="11"/>
      <c r="I382" s="11"/>
      <c r="J382" s="13"/>
      <c r="K382" s="13"/>
      <c r="L382" s="9"/>
      <c r="M382" s="9"/>
    </row>
    <row r="383" spans="1:13" ht="16.5" thickBot="1" x14ac:dyDescent="0.3">
      <c r="A383" s="11"/>
      <c r="B383" s="12"/>
      <c r="C383" s="12"/>
      <c r="D383" s="11"/>
      <c r="E383" s="11"/>
      <c r="F383" s="11"/>
      <c r="G383" s="11"/>
      <c r="H383" s="11"/>
      <c r="I383" s="11"/>
      <c r="J383" s="13"/>
      <c r="K383" s="13"/>
      <c r="L383" s="9"/>
      <c r="M383" s="9"/>
    </row>
    <row r="384" spans="1:13" ht="16.5" thickBot="1" x14ac:dyDescent="0.3">
      <c r="A384" s="11"/>
      <c r="B384" s="12"/>
      <c r="C384" s="12"/>
      <c r="D384" s="11"/>
      <c r="E384" s="11"/>
      <c r="F384" s="11"/>
      <c r="G384" s="11"/>
      <c r="H384" s="11"/>
      <c r="I384" s="11"/>
      <c r="J384" s="13"/>
      <c r="K384" s="13"/>
      <c r="L384" s="9"/>
      <c r="M384" s="9"/>
    </row>
    <row r="385" spans="1:13" ht="16.5" thickBot="1" x14ac:dyDescent="0.3">
      <c r="A385" s="11"/>
      <c r="B385" s="12"/>
      <c r="C385" s="12"/>
      <c r="D385" s="11"/>
      <c r="E385" s="11"/>
      <c r="F385" s="11"/>
      <c r="G385" s="11"/>
      <c r="H385" s="11"/>
      <c r="I385" s="11"/>
      <c r="J385" s="13"/>
      <c r="K385" s="13"/>
      <c r="L385" s="9"/>
      <c r="M385" s="9"/>
    </row>
    <row r="386" spans="1:13" ht="16.5" thickBot="1" x14ac:dyDescent="0.3">
      <c r="A386" s="11"/>
      <c r="B386" s="12"/>
      <c r="C386" s="12"/>
      <c r="D386" s="11"/>
      <c r="E386" s="11"/>
      <c r="F386" s="11"/>
      <c r="G386" s="11"/>
      <c r="H386" s="11"/>
      <c r="I386" s="11"/>
      <c r="J386" s="13"/>
      <c r="K386" s="13"/>
      <c r="L386" s="9"/>
      <c r="M386" s="9"/>
    </row>
    <row r="387" spans="1:13" ht="16.5" thickBot="1" x14ac:dyDescent="0.3">
      <c r="A387" s="11"/>
      <c r="B387" s="12"/>
      <c r="C387" s="12"/>
      <c r="D387" s="11"/>
      <c r="E387" s="11"/>
      <c r="F387" s="11"/>
      <c r="G387" s="11"/>
      <c r="H387" s="11"/>
      <c r="I387" s="11"/>
      <c r="J387" s="13"/>
      <c r="K387" s="13"/>
      <c r="L387" s="9"/>
      <c r="M387" s="9"/>
    </row>
    <row r="388" spans="1:13" ht="16.5" thickBot="1" x14ac:dyDescent="0.3">
      <c r="A388" s="11"/>
      <c r="B388" s="12"/>
      <c r="C388" s="12"/>
      <c r="D388" s="11"/>
      <c r="E388" s="13"/>
      <c r="F388" s="11"/>
      <c r="G388" s="11"/>
      <c r="H388" s="13"/>
      <c r="I388" s="11"/>
      <c r="J388" s="13"/>
      <c r="K388" s="13"/>
      <c r="L388" s="9"/>
      <c r="M388" s="9"/>
    </row>
    <row r="389" spans="1:13" ht="16.5" thickBot="1" x14ac:dyDescent="0.3">
      <c r="A389" s="11"/>
      <c r="B389" s="12"/>
      <c r="C389" s="12"/>
      <c r="D389" s="11"/>
      <c r="E389" s="11"/>
      <c r="F389" s="11"/>
      <c r="G389" s="11"/>
      <c r="H389" s="11"/>
      <c r="I389" s="11"/>
      <c r="J389" s="13"/>
      <c r="K389" s="13"/>
      <c r="L389" s="9"/>
      <c r="M389" s="9"/>
    </row>
    <row r="390" spans="1:13" ht="16.5" thickBot="1" x14ac:dyDescent="0.3">
      <c r="A390" s="11"/>
      <c r="B390" s="12"/>
      <c r="C390" s="12"/>
      <c r="D390" s="11"/>
      <c r="E390" s="11"/>
      <c r="F390" s="11"/>
      <c r="G390" s="11"/>
      <c r="H390" s="11"/>
      <c r="I390" s="11"/>
      <c r="J390" s="13"/>
      <c r="K390" s="13"/>
      <c r="L390" s="9"/>
      <c r="M390" s="9"/>
    </row>
    <row r="391" spans="1:13" ht="16.5" thickBot="1" x14ac:dyDescent="0.3">
      <c r="A391" s="11"/>
      <c r="B391" s="12"/>
      <c r="C391" s="12"/>
      <c r="D391" s="11"/>
      <c r="E391" s="13"/>
      <c r="F391" s="11"/>
      <c r="G391" s="13"/>
      <c r="H391" s="13"/>
      <c r="I391" s="13"/>
      <c r="J391" s="13"/>
      <c r="K391" s="13"/>
      <c r="L391" s="9"/>
      <c r="M391" s="9"/>
    </row>
    <row r="392" spans="1:13" ht="16.5" thickBot="1" x14ac:dyDescent="0.3">
      <c r="A392" s="11"/>
      <c r="B392" s="12"/>
      <c r="C392" s="12"/>
      <c r="D392" s="11"/>
      <c r="E392" s="11"/>
      <c r="F392" s="11"/>
      <c r="G392" s="11"/>
      <c r="H392" s="11"/>
      <c r="I392" s="11"/>
      <c r="J392" s="13"/>
      <c r="K392" s="13"/>
      <c r="L392" s="9"/>
      <c r="M392" s="9"/>
    </row>
    <row r="393" spans="1:13" ht="16.5" thickBot="1" x14ac:dyDescent="0.3">
      <c r="A393" s="11"/>
      <c r="B393" s="12"/>
      <c r="C393" s="13"/>
      <c r="D393" s="11"/>
      <c r="E393" s="11"/>
      <c r="F393" s="11"/>
      <c r="G393" s="11"/>
      <c r="H393" s="11"/>
      <c r="I393" s="11"/>
      <c r="J393" s="13"/>
      <c r="K393" s="13"/>
      <c r="L393" s="9"/>
      <c r="M393" s="9"/>
    </row>
    <row r="394" spans="1:13" ht="16.5" thickBot="1" x14ac:dyDescent="0.3">
      <c r="A394" s="11"/>
      <c r="B394" s="12"/>
      <c r="C394" s="12"/>
      <c r="D394" s="11"/>
      <c r="E394" s="11"/>
      <c r="F394" s="11"/>
      <c r="G394" s="11"/>
      <c r="H394" s="11"/>
      <c r="I394" s="11"/>
      <c r="J394" s="13"/>
      <c r="K394" s="13"/>
      <c r="L394" s="9"/>
      <c r="M394" s="9"/>
    </row>
    <row r="395" spans="1:13" ht="16.5" thickBot="1" x14ac:dyDescent="0.3">
      <c r="A395" s="11"/>
      <c r="B395" s="12"/>
      <c r="C395" s="12"/>
      <c r="D395" s="11"/>
      <c r="E395" s="11"/>
      <c r="F395" s="11"/>
      <c r="G395" s="11"/>
      <c r="H395" s="11"/>
      <c r="I395" s="11"/>
      <c r="J395" s="13"/>
      <c r="K395" s="13"/>
      <c r="L395" s="9"/>
      <c r="M395" s="9"/>
    </row>
    <row r="396" spans="1:13" ht="16.5" thickBot="1" x14ac:dyDescent="0.3">
      <c r="A396" s="11"/>
      <c r="B396" s="12"/>
      <c r="C396" s="12"/>
      <c r="D396" s="11"/>
      <c r="E396" s="11"/>
      <c r="F396" s="11"/>
      <c r="G396" s="11"/>
      <c r="H396" s="13"/>
      <c r="I396" s="11"/>
      <c r="J396" s="13"/>
      <c r="K396" s="13"/>
      <c r="L396" s="9"/>
      <c r="M396" s="9"/>
    </row>
    <row r="397" spans="1:13" ht="16.5" thickBot="1" x14ac:dyDescent="0.3">
      <c r="A397" s="11"/>
      <c r="B397" s="12"/>
      <c r="C397" s="12"/>
      <c r="D397" s="11"/>
      <c r="E397" s="13"/>
      <c r="F397" s="11"/>
      <c r="G397" s="11"/>
      <c r="H397" s="13"/>
      <c r="I397" s="11"/>
      <c r="J397" s="13"/>
      <c r="K397" s="13"/>
      <c r="L397" s="9"/>
      <c r="M397" s="9"/>
    </row>
    <row r="398" spans="1:13" ht="16.5" thickBot="1" x14ac:dyDescent="0.3">
      <c r="A398" s="25"/>
      <c r="B398" s="26"/>
      <c r="C398" s="26"/>
      <c r="D398" s="11"/>
      <c r="E398" s="27"/>
      <c r="F398" s="11"/>
      <c r="G398" s="25"/>
      <c r="H398" s="27"/>
      <c r="I398" s="25"/>
      <c r="J398" s="27"/>
      <c r="K398" s="27"/>
      <c r="L398" s="28"/>
      <c r="M398" s="28"/>
    </row>
    <row r="399" spans="1:13" ht="16.5" thickBot="1" x14ac:dyDescent="0.3">
      <c r="A399" s="25"/>
      <c r="B399" s="26"/>
      <c r="C399" s="26"/>
      <c r="D399" s="11"/>
      <c r="E399" s="27"/>
      <c r="F399" s="11"/>
      <c r="G399" s="25"/>
      <c r="H399" s="27"/>
      <c r="I399" s="25"/>
      <c r="J399" s="27"/>
      <c r="K399" s="27"/>
      <c r="L399" s="28"/>
      <c r="M399" s="28"/>
    </row>
    <row r="400" spans="1:13" ht="16.5" thickBot="1" x14ac:dyDescent="0.3">
      <c r="A400" s="25"/>
      <c r="B400" s="26"/>
      <c r="C400" s="26"/>
      <c r="D400" s="11"/>
      <c r="E400" s="27"/>
      <c r="F400" s="11"/>
      <c r="G400" s="25"/>
      <c r="H400" s="27"/>
      <c r="I400" s="25"/>
      <c r="J400" s="27"/>
      <c r="K400" s="27"/>
      <c r="L400" s="28"/>
      <c r="M400" s="28"/>
    </row>
    <row r="401" spans="1:13" ht="16.5" thickBot="1" x14ac:dyDescent="0.3">
      <c r="A401" s="25"/>
      <c r="B401" s="26"/>
      <c r="C401" s="26"/>
      <c r="D401" s="11"/>
      <c r="E401" s="27"/>
      <c r="F401" s="11"/>
      <c r="G401" s="25"/>
      <c r="H401" s="27"/>
      <c r="I401" s="25"/>
      <c r="J401" s="27"/>
      <c r="K401" s="27"/>
      <c r="L401" s="28"/>
      <c r="M401" s="28"/>
    </row>
    <row r="402" spans="1:13" ht="16.5" thickBot="1" x14ac:dyDescent="0.3">
      <c r="A402" s="25"/>
      <c r="B402" s="26"/>
      <c r="C402" s="26"/>
      <c r="D402" s="11"/>
      <c r="E402" s="27"/>
      <c r="F402" s="11"/>
      <c r="G402" s="25"/>
      <c r="H402" s="27"/>
      <c r="I402" s="25"/>
      <c r="J402" s="27"/>
      <c r="K402" s="27"/>
      <c r="L402" s="28"/>
      <c r="M402" s="28"/>
    </row>
    <row r="403" spans="1:13" ht="16.5" thickBot="1" x14ac:dyDescent="0.3">
      <c r="A403" s="25"/>
      <c r="B403" s="26"/>
      <c r="C403" s="26"/>
      <c r="D403" s="11"/>
      <c r="E403" s="27"/>
      <c r="F403" s="11"/>
      <c r="G403" s="25"/>
      <c r="H403" s="27"/>
      <c r="I403" s="25"/>
      <c r="J403" s="27"/>
      <c r="K403" s="27"/>
      <c r="L403" s="28"/>
      <c r="M403" s="28"/>
    </row>
    <row r="404" spans="1:13" ht="16.5" thickBot="1" x14ac:dyDescent="0.3">
      <c r="A404" s="25"/>
      <c r="B404" s="26"/>
      <c r="C404" s="26"/>
      <c r="D404" s="11"/>
      <c r="E404" s="27"/>
      <c r="F404" s="11"/>
      <c r="G404" s="25"/>
      <c r="H404" s="27"/>
      <c r="I404" s="25"/>
      <c r="J404" s="27"/>
      <c r="K404" s="27"/>
      <c r="L404" s="28"/>
      <c r="M404" s="28"/>
    </row>
    <row r="405" spans="1:13" ht="16.5" thickBot="1" x14ac:dyDescent="0.3">
      <c r="A405" s="25"/>
      <c r="B405" s="26"/>
      <c r="C405" s="26"/>
      <c r="D405" s="11"/>
      <c r="E405" s="27"/>
      <c r="F405" s="11"/>
      <c r="G405" s="25"/>
      <c r="H405" s="27"/>
      <c r="I405" s="25"/>
      <c r="J405" s="27"/>
      <c r="K405" s="27"/>
      <c r="L405" s="28"/>
      <c r="M405" s="28"/>
    </row>
    <row r="406" spans="1:13" ht="16.5" thickBot="1" x14ac:dyDescent="0.3">
      <c r="A406" s="25"/>
      <c r="B406" s="26"/>
      <c r="C406" s="26"/>
      <c r="D406" s="11"/>
      <c r="E406" s="27"/>
      <c r="F406" s="11"/>
      <c r="G406" s="25"/>
      <c r="H406" s="27"/>
      <c r="I406" s="25"/>
      <c r="J406" s="27"/>
      <c r="K406" s="27"/>
      <c r="L406" s="28"/>
      <c r="M406" s="28"/>
    </row>
    <row r="407" spans="1:13" ht="16.5" thickBot="1" x14ac:dyDescent="0.3">
      <c r="A407" s="25"/>
      <c r="B407" s="26"/>
      <c r="C407" s="26"/>
      <c r="D407" s="11"/>
      <c r="E407" s="27"/>
      <c r="F407" s="11"/>
      <c r="G407" s="25"/>
      <c r="H407" s="27"/>
      <c r="I407" s="25"/>
      <c r="J407" s="27"/>
      <c r="K407" s="27"/>
      <c r="L407" s="28"/>
      <c r="M407" s="28"/>
    </row>
    <row r="408" spans="1:13" ht="16.5" thickBot="1" x14ac:dyDescent="0.3">
      <c r="A408" s="25"/>
      <c r="B408" s="26"/>
      <c r="C408" s="26"/>
      <c r="D408" s="11"/>
      <c r="E408" s="27"/>
      <c r="F408" s="11"/>
      <c r="G408" s="25"/>
      <c r="H408" s="27"/>
      <c r="I408" s="25"/>
      <c r="J408" s="27"/>
      <c r="K408" s="27"/>
      <c r="L408" s="28"/>
      <c r="M408" s="28"/>
    </row>
    <row r="409" spans="1:13" ht="16.5" thickBot="1" x14ac:dyDescent="0.3">
      <c r="A409" s="25"/>
      <c r="B409" s="26"/>
      <c r="C409" s="26"/>
      <c r="D409" s="11"/>
      <c r="E409" s="27"/>
      <c r="F409" s="11"/>
      <c r="G409" s="25"/>
      <c r="H409" s="27"/>
      <c r="I409" s="25"/>
      <c r="J409" s="27"/>
      <c r="K409" s="27"/>
      <c r="L409" s="28"/>
      <c r="M409" s="28"/>
    </row>
    <row r="410" spans="1:13" ht="16.5" thickBot="1" x14ac:dyDescent="0.3">
      <c r="A410" s="25"/>
      <c r="B410" s="26"/>
      <c r="C410" s="26"/>
      <c r="D410" s="11"/>
      <c r="E410" s="27"/>
      <c r="F410" s="11"/>
      <c r="G410" s="25"/>
      <c r="H410" s="27"/>
      <c r="I410" s="25"/>
      <c r="J410" s="27"/>
      <c r="K410" s="27"/>
      <c r="L410" s="28"/>
      <c r="M410" s="28"/>
    </row>
    <row r="411" spans="1:13" ht="16.5" thickBot="1" x14ac:dyDescent="0.3">
      <c r="A411" s="25"/>
      <c r="B411" s="26"/>
      <c r="C411" s="26"/>
      <c r="D411" s="11"/>
      <c r="E411" s="27"/>
      <c r="F411" s="11"/>
      <c r="G411" s="25"/>
      <c r="H411" s="27"/>
      <c r="I411" s="25"/>
      <c r="J411" s="27"/>
      <c r="K411" s="27"/>
      <c r="L411" s="28"/>
      <c r="M411" s="28"/>
    </row>
    <row r="412" spans="1:13" ht="16.5" thickBot="1" x14ac:dyDescent="0.3">
      <c r="A412" s="25"/>
      <c r="B412" s="26"/>
      <c r="C412" s="26"/>
      <c r="D412" s="11"/>
      <c r="E412" s="27"/>
      <c r="F412" s="11"/>
      <c r="G412" s="25"/>
      <c r="H412" s="27"/>
      <c r="I412" s="25"/>
      <c r="J412" s="27"/>
      <c r="K412" s="27"/>
      <c r="L412" s="28"/>
      <c r="M412" s="28"/>
    </row>
    <row r="413" spans="1:13" ht="16.5" thickBot="1" x14ac:dyDescent="0.3">
      <c r="A413" s="25"/>
      <c r="B413" s="26"/>
      <c r="C413" s="26"/>
      <c r="D413" s="11"/>
      <c r="E413" s="27"/>
      <c r="F413" s="11"/>
      <c r="G413" s="25"/>
      <c r="H413" s="27"/>
      <c r="I413" s="25"/>
      <c r="J413" s="27"/>
      <c r="K413" s="27"/>
      <c r="L413" s="28"/>
      <c r="M413" s="28"/>
    </row>
    <row r="414" spans="1:13" ht="16.5" thickBot="1" x14ac:dyDescent="0.3">
      <c r="A414" s="25"/>
      <c r="B414" s="26"/>
      <c r="C414" s="26"/>
      <c r="D414" s="11"/>
      <c r="E414" s="27"/>
      <c r="F414" s="11"/>
      <c r="G414" s="25"/>
      <c r="H414" s="27"/>
      <c r="I414" s="25"/>
      <c r="J414" s="27"/>
      <c r="K414" s="27"/>
      <c r="L414" s="28"/>
      <c r="M414" s="28"/>
    </row>
    <row r="415" spans="1:13" ht="16.5" thickBot="1" x14ac:dyDescent="0.3">
      <c r="A415" s="25"/>
      <c r="B415" s="26"/>
      <c r="C415" s="26"/>
      <c r="D415" s="11"/>
      <c r="E415" s="27"/>
      <c r="F415" s="11"/>
      <c r="G415" s="25"/>
      <c r="H415" s="27"/>
      <c r="I415" s="25"/>
      <c r="J415" s="27"/>
      <c r="K415" s="27"/>
      <c r="L415" s="28"/>
      <c r="M415" s="28"/>
    </row>
    <row r="416" spans="1:13" ht="16.5" thickBot="1" x14ac:dyDescent="0.3">
      <c r="A416" s="25"/>
      <c r="B416" s="26"/>
      <c r="C416" s="26"/>
      <c r="D416" s="11"/>
      <c r="E416" s="27"/>
      <c r="F416" s="11"/>
      <c r="G416" s="25"/>
      <c r="H416" s="27"/>
      <c r="I416" s="25"/>
      <c r="J416" s="27"/>
      <c r="K416" s="27"/>
      <c r="L416" s="28"/>
      <c r="M416" s="28"/>
    </row>
    <row r="417" spans="1:13" ht="16.5" thickBot="1" x14ac:dyDescent="0.3">
      <c r="A417" s="25"/>
      <c r="B417" s="26"/>
      <c r="C417" s="26"/>
      <c r="D417" s="11"/>
      <c r="E417" s="27"/>
      <c r="F417" s="11"/>
      <c r="G417" s="25"/>
      <c r="H417" s="27"/>
      <c r="I417" s="25"/>
      <c r="J417" s="27"/>
      <c r="K417" s="27"/>
      <c r="L417" s="28"/>
      <c r="M417" s="28"/>
    </row>
    <row r="418" spans="1:13" ht="16.5" thickBot="1" x14ac:dyDescent="0.3">
      <c r="A418" s="25"/>
      <c r="B418" s="26"/>
      <c r="C418" s="26"/>
      <c r="D418" s="11"/>
      <c r="E418" s="27"/>
      <c r="F418" s="11"/>
      <c r="G418" s="25"/>
      <c r="H418" s="27"/>
      <c r="I418" s="25"/>
      <c r="J418" s="27"/>
      <c r="K418" s="27"/>
      <c r="L418" s="28"/>
      <c r="M418" s="28"/>
    </row>
    <row r="419" spans="1:13" ht="16.5" thickBot="1" x14ac:dyDescent="0.3">
      <c r="A419" s="25"/>
      <c r="B419" s="26"/>
      <c r="C419" s="26"/>
      <c r="D419" s="11"/>
      <c r="E419" s="27"/>
      <c r="F419" s="11"/>
      <c r="G419" s="25"/>
      <c r="H419" s="27"/>
      <c r="I419" s="25"/>
      <c r="J419" s="27"/>
      <c r="K419" s="27"/>
      <c r="L419" s="28"/>
      <c r="M419" s="28"/>
    </row>
    <row r="420" spans="1:13" ht="16.5" thickBot="1" x14ac:dyDescent="0.3">
      <c r="A420" s="25"/>
      <c r="B420" s="26"/>
      <c r="C420" s="26"/>
      <c r="D420" s="11"/>
      <c r="E420" s="27"/>
      <c r="F420" s="11"/>
      <c r="G420" s="25"/>
      <c r="H420" s="27"/>
      <c r="I420" s="25"/>
      <c r="J420" s="27"/>
      <c r="K420" s="27"/>
      <c r="L420" s="28"/>
      <c r="M420" s="28"/>
    </row>
    <row r="421" spans="1:13" ht="16.5" thickBot="1" x14ac:dyDescent="0.3">
      <c r="A421" s="25"/>
      <c r="B421" s="26"/>
      <c r="C421" s="26"/>
      <c r="D421" s="11"/>
      <c r="E421" s="27"/>
      <c r="F421" s="11"/>
      <c r="G421" s="25"/>
      <c r="H421" s="27"/>
      <c r="I421" s="25"/>
      <c r="J421" s="27"/>
      <c r="K421" s="27"/>
      <c r="L421" s="28"/>
      <c r="M421" s="28"/>
    </row>
    <row r="422" spans="1:13" ht="16.5" thickBot="1" x14ac:dyDescent="0.3">
      <c r="A422" s="25"/>
      <c r="B422" s="26"/>
      <c r="C422" s="26"/>
      <c r="D422" s="11"/>
      <c r="E422" s="27"/>
      <c r="F422" s="11"/>
      <c r="G422" s="25"/>
      <c r="H422" s="27"/>
      <c r="I422" s="25"/>
      <c r="J422" s="27"/>
      <c r="K422" s="27"/>
      <c r="L422" s="28"/>
      <c r="M422" s="28"/>
    </row>
    <row r="423" spans="1:13" ht="16.5" thickBot="1" x14ac:dyDescent="0.3">
      <c r="A423" s="25"/>
      <c r="B423" s="26"/>
      <c r="C423" s="26"/>
      <c r="D423" s="11"/>
      <c r="E423" s="27"/>
      <c r="F423" s="11"/>
      <c r="G423" s="25"/>
      <c r="H423" s="27"/>
      <c r="I423" s="25"/>
      <c r="J423" s="27"/>
      <c r="K423" s="27"/>
      <c r="L423" s="28"/>
      <c r="M423" s="28"/>
    </row>
    <row r="424" spans="1:13" ht="16.5" thickBot="1" x14ac:dyDescent="0.3">
      <c r="A424" s="25"/>
      <c r="B424" s="26"/>
      <c r="C424" s="26"/>
      <c r="D424" s="11"/>
      <c r="E424" s="27"/>
      <c r="F424" s="11"/>
      <c r="G424" s="25"/>
      <c r="H424" s="27"/>
      <c r="I424" s="25"/>
      <c r="J424" s="27"/>
      <c r="K424" s="27"/>
      <c r="L424" s="28"/>
      <c r="M424" s="28"/>
    </row>
    <row r="425" spans="1:13" ht="16.5" thickBot="1" x14ac:dyDescent="0.3">
      <c r="A425" s="25"/>
      <c r="B425" s="26"/>
      <c r="C425" s="26"/>
      <c r="D425" s="11"/>
      <c r="E425" s="27"/>
      <c r="F425" s="11"/>
      <c r="G425" s="25"/>
      <c r="H425" s="27"/>
      <c r="I425" s="25"/>
      <c r="J425" s="27"/>
      <c r="K425" s="27"/>
      <c r="L425" s="28"/>
      <c r="M425" s="28"/>
    </row>
    <row r="426" spans="1:13" ht="16.5" thickBot="1" x14ac:dyDescent="0.3">
      <c r="A426" s="25"/>
      <c r="B426" s="26"/>
      <c r="C426" s="26"/>
      <c r="D426" s="11"/>
      <c r="E426" s="27"/>
      <c r="F426" s="11"/>
      <c r="G426" s="25"/>
      <c r="H426" s="27"/>
      <c r="I426" s="25"/>
      <c r="J426" s="27"/>
      <c r="K426" s="27"/>
      <c r="L426" s="28"/>
      <c r="M426" s="28"/>
    </row>
    <row r="427" spans="1:13" ht="16.5" thickBot="1" x14ac:dyDescent="0.3">
      <c r="A427" s="25"/>
      <c r="B427" s="26"/>
      <c r="C427" s="26"/>
      <c r="D427" s="11"/>
      <c r="E427" s="27"/>
      <c r="F427" s="11"/>
      <c r="G427" s="25"/>
      <c r="H427" s="27"/>
      <c r="I427" s="25"/>
      <c r="J427" s="27"/>
      <c r="K427" s="27"/>
      <c r="L427" s="28"/>
      <c r="M427" s="28"/>
    </row>
    <row r="428" spans="1:13" ht="16.5" thickBot="1" x14ac:dyDescent="0.3">
      <c r="A428" s="25"/>
      <c r="B428" s="26"/>
      <c r="C428" s="26"/>
      <c r="D428" s="11"/>
      <c r="E428" s="27"/>
      <c r="F428" s="11"/>
      <c r="G428" s="25"/>
      <c r="H428" s="27"/>
      <c r="I428" s="25"/>
      <c r="J428" s="27"/>
      <c r="K428" s="27"/>
      <c r="L428" s="28"/>
      <c r="M428" s="28"/>
    </row>
    <row r="429" spans="1:13" ht="16.5" thickBot="1" x14ac:dyDescent="0.3">
      <c r="A429" s="25"/>
      <c r="B429" s="26"/>
      <c r="C429" s="26"/>
      <c r="D429" s="11"/>
      <c r="E429" s="27"/>
      <c r="F429" s="11"/>
      <c r="G429" s="25"/>
      <c r="H429" s="27"/>
      <c r="I429" s="25"/>
      <c r="J429" s="27"/>
      <c r="K429" s="27"/>
      <c r="L429" s="28"/>
      <c r="M429" s="28"/>
    </row>
    <row r="430" spans="1:13" ht="16.5" thickBot="1" x14ac:dyDescent="0.3">
      <c r="A430" s="25"/>
      <c r="B430" s="26"/>
      <c r="C430" s="26"/>
      <c r="D430" s="11"/>
      <c r="E430" s="27"/>
      <c r="F430" s="11"/>
      <c r="G430" s="25"/>
      <c r="H430" s="27"/>
      <c r="I430" s="25"/>
      <c r="J430" s="27"/>
      <c r="K430" s="27"/>
      <c r="L430" s="28"/>
      <c r="M430" s="28"/>
    </row>
    <row r="431" spans="1:13" ht="16.5" thickBot="1" x14ac:dyDescent="0.3">
      <c r="A431" s="25"/>
      <c r="B431" s="26"/>
      <c r="C431" s="26"/>
      <c r="D431" s="11"/>
      <c r="E431" s="27"/>
      <c r="F431" s="11"/>
      <c r="G431" s="25"/>
      <c r="H431" s="27"/>
      <c r="I431" s="25"/>
      <c r="J431" s="27"/>
      <c r="K431" s="27"/>
      <c r="L431" s="28"/>
      <c r="M431" s="28"/>
    </row>
    <row r="432" spans="1:13" ht="16.5" thickBot="1" x14ac:dyDescent="0.3">
      <c r="A432" s="25"/>
      <c r="B432" s="26"/>
      <c r="C432" s="26"/>
      <c r="D432" s="11"/>
      <c r="E432" s="27"/>
      <c r="F432" s="11"/>
      <c r="G432" s="25"/>
      <c r="H432" s="27"/>
      <c r="I432" s="25"/>
      <c r="J432" s="27"/>
      <c r="K432" s="27"/>
      <c r="L432" s="28"/>
      <c r="M432" s="28"/>
    </row>
    <row r="433" spans="1:13" ht="16.5" thickBot="1" x14ac:dyDescent="0.3">
      <c r="A433" s="25"/>
      <c r="B433" s="26"/>
      <c r="C433" s="26"/>
      <c r="D433" s="11"/>
      <c r="E433" s="27"/>
      <c r="F433" s="11"/>
      <c r="G433" s="25"/>
      <c r="H433" s="27"/>
      <c r="I433" s="25"/>
      <c r="J433" s="27"/>
      <c r="K433" s="27"/>
      <c r="L433" s="28"/>
      <c r="M433" s="28"/>
    </row>
    <row r="434" spans="1:13" ht="16.5" thickBot="1" x14ac:dyDescent="0.3">
      <c r="A434" s="25"/>
      <c r="B434" s="26"/>
      <c r="C434" s="26"/>
      <c r="D434" s="11"/>
      <c r="E434" s="27"/>
      <c r="F434" s="11"/>
      <c r="G434" s="25"/>
      <c r="H434" s="27"/>
      <c r="I434" s="25"/>
      <c r="J434" s="27"/>
      <c r="K434" s="27"/>
      <c r="L434" s="28"/>
      <c r="M434" s="28"/>
    </row>
    <row r="435" spans="1:13" ht="16.5" thickBot="1" x14ac:dyDescent="0.3">
      <c r="A435" s="25"/>
      <c r="B435" s="26"/>
      <c r="C435" s="26"/>
      <c r="D435" s="11"/>
      <c r="E435" s="27"/>
      <c r="F435" s="11"/>
      <c r="G435" s="25"/>
      <c r="H435" s="27"/>
      <c r="I435" s="25"/>
      <c r="J435" s="27"/>
      <c r="K435" s="27"/>
      <c r="L435" s="28"/>
      <c r="M435" s="28"/>
    </row>
    <row r="436" spans="1:13" ht="16.5" thickBot="1" x14ac:dyDescent="0.3">
      <c r="A436" s="25"/>
      <c r="B436" s="26"/>
      <c r="C436" s="26"/>
      <c r="D436" s="11"/>
      <c r="E436" s="27"/>
      <c r="F436" s="11"/>
      <c r="G436" s="25"/>
      <c r="H436" s="27"/>
      <c r="I436" s="25"/>
      <c r="J436" s="27"/>
      <c r="K436" s="27"/>
      <c r="L436" s="28"/>
      <c r="M436" s="28"/>
    </row>
    <row r="437" spans="1:13" ht="16.5" thickBot="1" x14ac:dyDescent="0.3">
      <c r="A437" s="25"/>
      <c r="B437" s="26"/>
      <c r="C437" s="26"/>
      <c r="D437" s="11"/>
      <c r="E437" s="27"/>
      <c r="F437" s="11"/>
      <c r="G437" s="25"/>
      <c r="H437" s="27"/>
      <c r="I437" s="25"/>
      <c r="J437" s="27"/>
      <c r="K437" s="27"/>
      <c r="L437" s="28"/>
      <c r="M437" s="28"/>
    </row>
    <row r="438" spans="1:13" ht="16.5" thickBot="1" x14ac:dyDescent="0.3">
      <c r="A438" s="25"/>
      <c r="B438" s="26"/>
      <c r="C438" s="26"/>
      <c r="D438" s="11"/>
      <c r="E438" s="27"/>
      <c r="F438" s="11"/>
      <c r="G438" s="25"/>
      <c r="H438" s="27"/>
      <c r="I438" s="25"/>
      <c r="J438" s="27"/>
      <c r="K438" s="27"/>
      <c r="L438" s="28"/>
      <c r="M438" s="28"/>
    </row>
    <row r="439" spans="1:13" ht="16.5" thickBot="1" x14ac:dyDescent="0.3">
      <c r="A439" s="25"/>
      <c r="B439" s="26"/>
      <c r="C439" s="26"/>
      <c r="D439" s="11"/>
      <c r="E439" s="27"/>
      <c r="F439" s="11"/>
      <c r="G439" s="25"/>
      <c r="H439" s="27"/>
      <c r="I439" s="25"/>
      <c r="J439" s="27"/>
      <c r="K439" s="27"/>
      <c r="L439" s="28"/>
      <c r="M439" s="28"/>
    </row>
    <row r="440" spans="1:13" ht="16.5" thickBot="1" x14ac:dyDescent="0.3">
      <c r="A440" s="25"/>
      <c r="B440" s="26"/>
      <c r="C440" s="26"/>
      <c r="D440" s="11"/>
      <c r="E440" s="27"/>
      <c r="F440" s="11"/>
      <c r="G440" s="25"/>
      <c r="H440" s="27"/>
      <c r="I440" s="25"/>
      <c r="J440" s="27"/>
      <c r="K440" s="27"/>
      <c r="L440" s="28"/>
      <c r="M440" s="28"/>
    </row>
    <row r="441" spans="1:13" ht="16.5" thickBot="1" x14ac:dyDescent="0.3">
      <c r="A441" s="25"/>
      <c r="B441" s="26"/>
      <c r="C441" s="26"/>
      <c r="D441" s="11"/>
      <c r="E441" s="27"/>
      <c r="F441" s="11"/>
      <c r="G441" s="25"/>
      <c r="H441" s="27"/>
      <c r="I441" s="25"/>
      <c r="J441" s="27"/>
      <c r="K441" s="27"/>
      <c r="L441" s="28"/>
      <c r="M441" s="28"/>
    </row>
    <row r="442" spans="1:13" ht="16.5" thickBot="1" x14ac:dyDescent="0.3">
      <c r="A442" s="25"/>
      <c r="B442" s="26"/>
      <c r="C442" s="26"/>
      <c r="D442" s="11"/>
      <c r="E442" s="27"/>
      <c r="F442" s="11"/>
      <c r="G442" s="25"/>
      <c r="H442" s="27"/>
      <c r="I442" s="25"/>
      <c r="J442" s="27"/>
      <c r="K442" s="27"/>
      <c r="L442" s="28"/>
      <c r="M442" s="28"/>
    </row>
    <row r="443" spans="1:13" ht="16.5" thickBot="1" x14ac:dyDescent="0.3">
      <c r="A443" s="25"/>
      <c r="B443" s="26"/>
      <c r="C443" s="26"/>
      <c r="D443" s="11"/>
      <c r="E443" s="27"/>
      <c r="F443" s="11"/>
      <c r="G443" s="25"/>
      <c r="H443" s="27"/>
      <c r="I443" s="25"/>
      <c r="J443" s="27"/>
      <c r="K443" s="27"/>
      <c r="L443" s="28"/>
      <c r="M443" s="28"/>
    </row>
    <row r="444" spans="1:13" ht="16.5" thickBot="1" x14ac:dyDescent="0.3">
      <c r="A444" s="25"/>
      <c r="B444" s="26"/>
      <c r="C444" s="26"/>
      <c r="D444" s="11"/>
      <c r="E444" s="27"/>
      <c r="F444" s="11"/>
      <c r="G444" s="25"/>
      <c r="H444" s="27"/>
      <c r="I444" s="25"/>
      <c r="J444" s="27"/>
      <c r="K444" s="27"/>
      <c r="L444" s="28"/>
      <c r="M444" s="28"/>
    </row>
    <row r="445" spans="1:13" ht="16.5" thickBot="1" x14ac:dyDescent="0.3">
      <c r="A445" s="25"/>
      <c r="B445" s="26"/>
      <c r="C445" s="26"/>
      <c r="D445" s="11"/>
      <c r="E445" s="27"/>
      <c r="F445" s="11"/>
      <c r="G445" s="25"/>
      <c r="H445" s="27"/>
      <c r="I445" s="25"/>
      <c r="J445" s="27"/>
      <c r="K445" s="27"/>
      <c r="L445" s="28"/>
      <c r="M445" s="28"/>
    </row>
    <row r="446" spans="1:13" ht="16.5" thickBot="1" x14ac:dyDescent="0.3">
      <c r="A446" s="25"/>
      <c r="B446" s="26"/>
      <c r="C446" s="26"/>
      <c r="D446" s="11"/>
      <c r="E446" s="27"/>
      <c r="F446" s="11"/>
      <c r="G446" s="25"/>
      <c r="H446" s="27"/>
      <c r="I446" s="25"/>
      <c r="J446" s="27"/>
      <c r="K446" s="27"/>
      <c r="L446" s="28"/>
      <c r="M446" s="28"/>
    </row>
    <row r="447" spans="1:13" ht="16.5" thickBot="1" x14ac:dyDescent="0.3">
      <c r="A447" s="25"/>
      <c r="B447" s="26"/>
      <c r="C447" s="26"/>
      <c r="D447" s="11"/>
      <c r="E447" s="27"/>
      <c r="F447" s="11"/>
      <c r="G447" s="25"/>
      <c r="H447" s="27"/>
      <c r="I447" s="25"/>
      <c r="J447" s="27"/>
      <c r="K447" s="27"/>
      <c r="L447" s="28"/>
      <c r="M447" s="28"/>
    </row>
    <row r="448" spans="1:13" ht="16.5" thickBot="1" x14ac:dyDescent="0.3">
      <c r="A448" s="25"/>
      <c r="B448" s="26"/>
      <c r="C448" s="26"/>
      <c r="D448" s="11"/>
      <c r="E448" s="27"/>
      <c r="F448" s="11"/>
      <c r="G448" s="25"/>
      <c r="H448" s="27"/>
      <c r="I448" s="25"/>
      <c r="J448" s="27"/>
      <c r="K448" s="27"/>
      <c r="L448" s="28"/>
      <c r="M448" s="28"/>
    </row>
    <row r="449" spans="1:13" ht="16.5" thickBot="1" x14ac:dyDescent="0.3">
      <c r="A449" s="25"/>
      <c r="B449" s="26"/>
      <c r="C449" s="26"/>
      <c r="D449" s="11"/>
      <c r="E449" s="27"/>
      <c r="F449" s="11"/>
      <c r="G449" s="25"/>
      <c r="H449" s="27"/>
      <c r="I449" s="25"/>
      <c r="J449" s="27"/>
      <c r="K449" s="27"/>
      <c r="L449" s="28"/>
      <c r="M449" s="28"/>
    </row>
    <row r="450" spans="1:13" ht="16.5" thickBot="1" x14ac:dyDescent="0.3">
      <c r="A450" s="25"/>
      <c r="B450" s="26"/>
      <c r="C450" s="26"/>
      <c r="D450" s="11"/>
      <c r="E450" s="27"/>
      <c r="F450" s="11"/>
      <c r="G450" s="25"/>
      <c r="H450" s="27"/>
      <c r="I450" s="25"/>
      <c r="J450" s="27"/>
      <c r="K450" s="27"/>
      <c r="L450" s="28"/>
      <c r="M450" s="28"/>
    </row>
    <row r="451" spans="1:13" ht="16.5" thickBot="1" x14ac:dyDescent="0.3">
      <c r="A451" s="25"/>
      <c r="B451" s="26"/>
      <c r="C451" s="26"/>
      <c r="D451" s="11"/>
      <c r="E451" s="27"/>
      <c r="F451" s="11"/>
      <c r="G451" s="25"/>
      <c r="H451" s="27"/>
      <c r="I451" s="25"/>
      <c r="J451" s="27"/>
      <c r="K451" s="27"/>
      <c r="L451" s="28"/>
      <c r="M451" s="28"/>
    </row>
    <row r="452" spans="1:13" ht="16.5" thickBot="1" x14ac:dyDescent="0.3">
      <c r="A452" s="25"/>
      <c r="B452" s="26"/>
      <c r="C452" s="26"/>
      <c r="D452" s="11"/>
      <c r="E452" s="27"/>
      <c r="F452" s="11"/>
      <c r="G452" s="25"/>
      <c r="H452" s="27"/>
      <c r="I452" s="25"/>
      <c r="J452" s="27"/>
      <c r="K452" s="27"/>
      <c r="L452" s="28"/>
      <c r="M452" s="28"/>
    </row>
    <row r="453" spans="1:13" ht="16.5" thickBot="1" x14ac:dyDescent="0.3">
      <c r="A453" s="25"/>
      <c r="B453" s="26"/>
      <c r="C453" s="26"/>
      <c r="D453" s="11"/>
      <c r="E453" s="27"/>
      <c r="F453" s="11"/>
      <c r="G453" s="25"/>
      <c r="H453" s="27"/>
      <c r="I453" s="25"/>
      <c r="J453" s="27"/>
      <c r="K453" s="27"/>
      <c r="L453" s="28"/>
      <c r="M453" s="28"/>
    </row>
    <row r="454" spans="1:13" ht="16.5" thickBot="1" x14ac:dyDescent="0.3">
      <c r="A454" s="25"/>
      <c r="B454" s="26"/>
      <c r="C454" s="26"/>
      <c r="D454" s="11"/>
      <c r="E454" s="27"/>
      <c r="F454" s="11"/>
      <c r="G454" s="25"/>
      <c r="H454" s="27"/>
      <c r="I454" s="25"/>
      <c r="J454" s="27"/>
      <c r="K454" s="27"/>
      <c r="L454" s="28"/>
      <c r="M454" s="28"/>
    </row>
    <row r="455" spans="1:13" ht="16.5" thickBot="1" x14ac:dyDescent="0.3">
      <c r="A455" s="25"/>
      <c r="B455" s="26"/>
      <c r="C455" s="26"/>
      <c r="D455" s="11"/>
      <c r="E455" s="27"/>
      <c r="F455" s="11"/>
      <c r="G455" s="25"/>
      <c r="H455" s="27"/>
      <c r="I455" s="25"/>
      <c r="J455" s="27"/>
      <c r="K455" s="27"/>
      <c r="L455" s="28"/>
      <c r="M455" s="28"/>
    </row>
    <row r="456" spans="1:13" ht="16.5" thickBot="1" x14ac:dyDescent="0.3">
      <c r="A456" s="25"/>
      <c r="B456" s="26"/>
      <c r="C456" s="26"/>
      <c r="D456" s="11"/>
      <c r="E456" s="27"/>
      <c r="F456" s="11"/>
      <c r="G456" s="25"/>
      <c r="H456" s="27"/>
      <c r="I456" s="25"/>
      <c r="J456" s="27"/>
      <c r="K456" s="27"/>
      <c r="L456" s="28"/>
      <c r="M456" s="28"/>
    </row>
    <row r="457" spans="1:13" ht="16.5" thickBot="1" x14ac:dyDescent="0.3">
      <c r="A457" s="25"/>
      <c r="B457" s="26"/>
      <c r="C457" s="26"/>
      <c r="D457" s="11"/>
      <c r="E457" s="27"/>
      <c r="F457" s="11"/>
      <c r="G457" s="25"/>
      <c r="H457" s="27"/>
      <c r="I457" s="25"/>
      <c r="J457" s="27"/>
      <c r="K457" s="27"/>
      <c r="L457" s="28"/>
      <c r="M457" s="28"/>
    </row>
    <row r="458" spans="1:13" ht="16.5" thickBot="1" x14ac:dyDescent="0.3">
      <c r="A458" s="25"/>
      <c r="B458" s="26"/>
      <c r="C458" s="26"/>
      <c r="D458" s="11"/>
      <c r="E458" s="27"/>
      <c r="F458" s="11"/>
      <c r="G458" s="25"/>
      <c r="H458" s="27"/>
      <c r="I458" s="25"/>
      <c r="J458" s="27"/>
      <c r="K458" s="27"/>
      <c r="L458" s="28"/>
      <c r="M458" s="28"/>
    </row>
    <row r="459" spans="1:13" ht="16.5" thickBot="1" x14ac:dyDescent="0.3">
      <c r="A459" s="25"/>
      <c r="B459" s="26"/>
      <c r="C459" s="26"/>
      <c r="D459" s="11"/>
      <c r="E459" s="27"/>
      <c r="F459" s="11"/>
      <c r="G459" s="25"/>
      <c r="H459" s="27"/>
      <c r="I459" s="25"/>
      <c r="J459" s="27"/>
      <c r="K459" s="27"/>
      <c r="L459" s="28"/>
      <c r="M459" s="28"/>
    </row>
    <row r="460" spans="1:13" ht="16.5" thickBot="1" x14ac:dyDescent="0.3">
      <c r="A460" s="25"/>
      <c r="B460" s="26"/>
      <c r="C460" s="26"/>
      <c r="D460" s="11"/>
      <c r="E460" s="27"/>
      <c r="F460" s="11"/>
      <c r="G460" s="25"/>
      <c r="H460" s="27"/>
      <c r="I460" s="25"/>
      <c r="J460" s="27"/>
      <c r="K460" s="27"/>
      <c r="L460" s="28"/>
      <c r="M460" s="28"/>
    </row>
    <row r="461" spans="1:13" ht="16.5" thickBot="1" x14ac:dyDescent="0.3">
      <c r="A461" s="25"/>
      <c r="B461" s="26"/>
      <c r="C461" s="26"/>
      <c r="D461" s="11"/>
      <c r="E461" s="27"/>
      <c r="F461" s="11"/>
      <c r="G461" s="25"/>
      <c r="H461" s="27"/>
      <c r="I461" s="25"/>
      <c r="J461" s="27"/>
      <c r="K461" s="27"/>
      <c r="L461" s="28"/>
      <c r="M461" s="28"/>
    </row>
    <row r="462" spans="1:13" ht="16.5" thickBot="1" x14ac:dyDescent="0.3">
      <c r="A462" s="25"/>
      <c r="B462" s="26"/>
      <c r="C462" s="26"/>
      <c r="D462" s="11"/>
      <c r="E462" s="27"/>
      <c r="F462" s="11"/>
      <c r="G462" s="25"/>
      <c r="H462" s="27"/>
      <c r="I462" s="25"/>
      <c r="J462" s="27"/>
      <c r="K462" s="27"/>
      <c r="L462" s="28"/>
      <c r="M462" s="28"/>
    </row>
    <row r="463" spans="1:13" ht="16.5" thickBot="1" x14ac:dyDescent="0.3">
      <c r="A463" s="25"/>
      <c r="B463" s="26"/>
      <c r="C463" s="26"/>
      <c r="D463" s="11"/>
      <c r="E463" s="27"/>
      <c r="F463" s="11"/>
      <c r="G463" s="25"/>
      <c r="H463" s="27"/>
      <c r="I463" s="25"/>
      <c r="J463" s="27"/>
      <c r="K463" s="27"/>
      <c r="L463" s="28"/>
      <c r="M463" s="28"/>
    </row>
    <row r="464" spans="1:13" ht="16.5" thickBot="1" x14ac:dyDescent="0.3">
      <c r="A464" s="25"/>
      <c r="B464" s="26"/>
      <c r="C464" s="26"/>
      <c r="D464" s="11"/>
      <c r="E464" s="27"/>
      <c r="F464" s="11"/>
      <c r="G464" s="25"/>
      <c r="H464" s="27"/>
      <c r="I464" s="25"/>
      <c r="J464" s="27"/>
      <c r="K464" s="27"/>
      <c r="L464" s="28"/>
      <c r="M464" s="28"/>
    </row>
    <row r="465" spans="1:13" ht="16.5" thickBot="1" x14ac:dyDescent="0.3">
      <c r="A465" s="25"/>
      <c r="B465" s="26"/>
      <c r="C465" s="26"/>
      <c r="D465" s="11"/>
      <c r="E465" s="27"/>
      <c r="F465" s="11"/>
      <c r="G465" s="25"/>
      <c r="H465" s="27"/>
      <c r="I465" s="25"/>
      <c r="J465" s="27"/>
      <c r="K465" s="27"/>
      <c r="L465" s="28"/>
      <c r="M465" s="28"/>
    </row>
    <row r="466" spans="1:13" ht="16.5" thickBot="1" x14ac:dyDescent="0.3">
      <c r="A466" s="25"/>
      <c r="B466" s="26"/>
      <c r="C466" s="26"/>
      <c r="D466" s="11"/>
      <c r="E466" s="27"/>
      <c r="F466" s="11"/>
      <c r="G466" s="25"/>
      <c r="H466" s="27"/>
      <c r="I466" s="25"/>
      <c r="J466" s="27"/>
      <c r="K466" s="27"/>
      <c r="L466" s="28"/>
      <c r="M466" s="28"/>
    </row>
    <row r="467" spans="1:13" ht="16.5" thickBot="1" x14ac:dyDescent="0.3">
      <c r="A467" s="25"/>
      <c r="B467" s="26"/>
      <c r="C467" s="26"/>
      <c r="D467" s="11"/>
      <c r="E467" s="27"/>
      <c r="F467" s="11"/>
      <c r="G467" s="25"/>
      <c r="H467" s="27"/>
      <c r="I467" s="25"/>
      <c r="J467" s="27"/>
      <c r="K467" s="27"/>
      <c r="L467" s="28"/>
      <c r="M467" s="28"/>
    </row>
    <row r="468" spans="1:13" ht="16.5" thickBot="1" x14ac:dyDescent="0.3">
      <c r="A468" s="25"/>
      <c r="B468" s="26"/>
      <c r="C468" s="26"/>
      <c r="D468" s="11"/>
      <c r="E468" s="27"/>
      <c r="F468" s="11"/>
      <c r="G468" s="25"/>
      <c r="H468" s="27"/>
      <c r="I468" s="25"/>
      <c r="J468" s="27"/>
      <c r="K468" s="27"/>
      <c r="L468" s="28"/>
      <c r="M468" s="28"/>
    </row>
    <row r="469" spans="1:13" ht="16.5" thickBot="1" x14ac:dyDescent="0.3">
      <c r="A469" s="25"/>
      <c r="B469" s="26"/>
      <c r="C469" s="26"/>
      <c r="D469" s="11"/>
      <c r="E469" s="27"/>
      <c r="F469" s="11"/>
      <c r="G469" s="25"/>
      <c r="H469" s="27"/>
      <c r="I469" s="25"/>
      <c r="J469" s="27"/>
      <c r="K469" s="27"/>
      <c r="L469" s="28"/>
      <c r="M469" s="28"/>
    </row>
    <row r="470" spans="1:13" ht="16.5" thickBot="1" x14ac:dyDescent="0.3">
      <c r="A470" s="25"/>
      <c r="B470" s="26"/>
      <c r="C470" s="26"/>
      <c r="D470" s="11"/>
      <c r="E470" s="27"/>
      <c r="F470" s="11"/>
      <c r="G470" s="25"/>
      <c r="H470" s="27"/>
      <c r="I470" s="25"/>
      <c r="J470" s="27"/>
      <c r="K470" s="27"/>
      <c r="L470" s="28"/>
      <c r="M470" s="28"/>
    </row>
    <row r="471" spans="1:13" ht="16.5" thickBot="1" x14ac:dyDescent="0.3">
      <c r="A471" s="25"/>
      <c r="B471" s="26"/>
      <c r="C471" s="26"/>
      <c r="D471" s="11"/>
      <c r="E471" s="27"/>
      <c r="F471" s="11"/>
      <c r="G471" s="25"/>
      <c r="H471" s="27"/>
      <c r="I471" s="25"/>
      <c r="J471" s="27"/>
      <c r="K471" s="27"/>
      <c r="L471" s="28"/>
      <c r="M471" s="28"/>
    </row>
    <row r="472" spans="1:13" ht="16.5" thickBot="1" x14ac:dyDescent="0.3">
      <c r="A472" s="25"/>
      <c r="B472" s="26"/>
      <c r="C472" s="26"/>
      <c r="D472" s="11"/>
      <c r="E472" s="27"/>
      <c r="F472" s="11"/>
      <c r="G472" s="25"/>
      <c r="H472" s="27"/>
      <c r="I472" s="25"/>
      <c r="J472" s="27"/>
      <c r="K472" s="27"/>
      <c r="L472" s="28"/>
      <c r="M472" s="28"/>
    </row>
    <row r="473" spans="1:13" ht="16.5" thickBot="1" x14ac:dyDescent="0.3">
      <c r="A473" s="25"/>
      <c r="B473" s="26"/>
      <c r="C473" s="26"/>
      <c r="D473" s="11"/>
      <c r="E473" s="27"/>
      <c r="F473" s="11"/>
      <c r="G473" s="25"/>
      <c r="H473" s="27"/>
      <c r="I473" s="25"/>
      <c r="J473" s="27"/>
      <c r="K473" s="27"/>
      <c r="L473" s="28"/>
      <c r="M473" s="28"/>
    </row>
    <row r="474" spans="1:13" ht="16.5" thickBot="1" x14ac:dyDescent="0.3">
      <c r="A474" s="25"/>
      <c r="B474" s="26"/>
      <c r="C474" s="26"/>
      <c r="D474" s="11"/>
      <c r="E474" s="27"/>
      <c r="F474" s="11"/>
      <c r="G474" s="25"/>
      <c r="H474" s="27"/>
      <c r="I474" s="25"/>
      <c r="J474" s="27"/>
      <c r="K474" s="27"/>
      <c r="L474" s="28"/>
      <c r="M474" s="28"/>
    </row>
    <row r="475" spans="1:13" ht="16.5" thickBot="1" x14ac:dyDescent="0.3">
      <c r="A475" s="25"/>
      <c r="B475" s="26"/>
      <c r="C475" s="26"/>
      <c r="D475" s="11"/>
      <c r="E475" s="27"/>
      <c r="F475" s="11"/>
      <c r="G475" s="25"/>
      <c r="H475" s="27"/>
      <c r="I475" s="25"/>
      <c r="J475" s="27"/>
      <c r="K475" s="27"/>
      <c r="L475" s="28"/>
      <c r="M475" s="28"/>
    </row>
    <row r="476" spans="1:13" ht="16.5" thickBot="1" x14ac:dyDescent="0.3">
      <c r="A476" s="25"/>
      <c r="B476" s="26"/>
      <c r="C476" s="26"/>
      <c r="D476" s="11"/>
      <c r="E476" s="27"/>
      <c r="F476" s="11"/>
      <c r="G476" s="25"/>
      <c r="H476" s="27"/>
      <c r="I476" s="25"/>
      <c r="J476" s="27"/>
      <c r="K476" s="27"/>
      <c r="L476" s="28"/>
      <c r="M476" s="28"/>
    </row>
    <row r="477" spans="1:13" ht="16.5" thickBot="1" x14ac:dyDescent="0.3">
      <c r="A477" s="25"/>
      <c r="B477" s="26"/>
      <c r="C477" s="26"/>
      <c r="D477" s="11"/>
      <c r="E477" s="27"/>
      <c r="F477" s="11"/>
      <c r="G477" s="25"/>
      <c r="H477" s="27"/>
      <c r="I477" s="25"/>
      <c r="J477" s="27"/>
      <c r="K477" s="27"/>
      <c r="L477" s="28"/>
      <c r="M477" s="28"/>
    </row>
    <row r="478" spans="1:13" ht="16.5" thickBot="1" x14ac:dyDescent="0.3">
      <c r="A478" s="25"/>
      <c r="B478" s="26"/>
      <c r="C478" s="26"/>
      <c r="D478" s="11"/>
      <c r="E478" s="27"/>
      <c r="F478" s="11"/>
      <c r="G478" s="25"/>
      <c r="H478" s="27"/>
      <c r="I478" s="25"/>
      <c r="J478" s="27"/>
      <c r="K478" s="27"/>
      <c r="L478" s="28"/>
      <c r="M478" s="28"/>
    </row>
    <row r="479" spans="1:13" ht="16.5" thickBot="1" x14ac:dyDescent="0.3">
      <c r="A479" s="25"/>
      <c r="B479" s="26"/>
      <c r="C479" s="26"/>
      <c r="D479" s="11"/>
      <c r="E479" s="27"/>
      <c r="F479" s="11"/>
      <c r="G479" s="25"/>
      <c r="H479" s="27"/>
      <c r="I479" s="25"/>
      <c r="J479" s="27"/>
      <c r="K479" s="27"/>
      <c r="L479" s="28"/>
      <c r="M479" s="28"/>
    </row>
    <row r="480" spans="1:13" ht="16.5" thickBot="1" x14ac:dyDescent="0.3">
      <c r="A480" s="25"/>
      <c r="B480" s="26"/>
      <c r="C480" s="26"/>
      <c r="D480" s="11"/>
      <c r="E480" s="27"/>
      <c r="F480" s="11"/>
      <c r="G480" s="25"/>
      <c r="H480" s="27"/>
      <c r="I480" s="25"/>
      <c r="J480" s="27"/>
      <c r="K480" s="27"/>
      <c r="L480" s="28"/>
      <c r="M480" s="28"/>
    </row>
    <row r="481" spans="1:13" ht="16.5" thickBot="1" x14ac:dyDescent="0.3">
      <c r="A481" s="25"/>
      <c r="B481" s="26"/>
      <c r="C481" s="26"/>
      <c r="D481" s="11"/>
      <c r="E481" s="27"/>
      <c r="F481" s="11"/>
      <c r="G481" s="25"/>
      <c r="H481" s="27"/>
      <c r="I481" s="25"/>
      <c r="J481" s="27"/>
      <c r="K481" s="27"/>
      <c r="L481" s="28"/>
      <c r="M481" s="28"/>
    </row>
    <row r="482" spans="1:13" ht="16.5" thickBot="1" x14ac:dyDescent="0.3">
      <c r="A482" s="25"/>
      <c r="B482" s="26"/>
      <c r="C482" s="26"/>
      <c r="D482" s="11"/>
      <c r="E482" s="27"/>
      <c r="F482" s="11"/>
      <c r="G482" s="25"/>
      <c r="H482" s="27"/>
      <c r="I482" s="25"/>
      <c r="J482" s="27"/>
      <c r="K482" s="27"/>
      <c r="L482" s="28"/>
      <c r="M482" s="28"/>
    </row>
    <row r="483" spans="1:13" ht="16.5" thickBot="1" x14ac:dyDescent="0.3">
      <c r="A483" s="25"/>
      <c r="B483" s="26"/>
      <c r="C483" s="26"/>
      <c r="D483" s="11"/>
      <c r="E483" s="27"/>
      <c r="F483" s="11"/>
      <c r="G483" s="25"/>
      <c r="H483" s="27"/>
      <c r="I483" s="25"/>
      <c r="J483" s="27"/>
      <c r="K483" s="27"/>
      <c r="L483" s="28"/>
      <c r="M483" s="28"/>
    </row>
    <row r="484" spans="1:13" ht="16.5" thickBot="1" x14ac:dyDescent="0.3">
      <c r="A484" s="25"/>
      <c r="B484" s="26"/>
      <c r="C484" s="26"/>
      <c r="D484" s="11"/>
      <c r="E484" s="27"/>
      <c r="F484" s="11"/>
      <c r="G484" s="25"/>
      <c r="H484" s="27"/>
      <c r="I484" s="25"/>
      <c r="J484" s="27"/>
      <c r="K484" s="27"/>
      <c r="L484" s="28"/>
      <c r="M484" s="28"/>
    </row>
    <row r="485" spans="1:13" ht="16.5" thickBot="1" x14ac:dyDescent="0.3">
      <c r="A485" s="25"/>
      <c r="B485" s="26"/>
      <c r="C485" s="26"/>
      <c r="D485" s="11"/>
      <c r="E485" s="27"/>
      <c r="F485" s="11"/>
      <c r="G485" s="25"/>
      <c r="H485" s="27"/>
      <c r="I485" s="25"/>
      <c r="J485" s="27"/>
      <c r="K485" s="27"/>
      <c r="L485" s="28"/>
      <c r="M485" s="28"/>
    </row>
    <row r="486" spans="1:13" ht="16.5" thickBot="1" x14ac:dyDescent="0.3">
      <c r="A486" s="25"/>
      <c r="B486" s="26"/>
      <c r="C486" s="26"/>
      <c r="D486" s="11"/>
      <c r="E486" s="27"/>
      <c r="F486" s="11"/>
      <c r="G486" s="25"/>
      <c r="H486" s="27"/>
      <c r="I486" s="25"/>
      <c r="J486" s="27"/>
      <c r="K486" s="27"/>
      <c r="L486" s="28"/>
      <c r="M486" s="28"/>
    </row>
    <row r="487" spans="1:13" ht="16.5" thickBot="1" x14ac:dyDescent="0.3">
      <c r="A487" s="25"/>
      <c r="B487" s="26"/>
      <c r="C487" s="26"/>
      <c r="D487" s="11"/>
      <c r="E487" s="27"/>
      <c r="F487" s="11"/>
      <c r="G487" s="25"/>
      <c r="H487" s="27"/>
      <c r="I487" s="25"/>
      <c r="J487" s="27"/>
      <c r="K487" s="27"/>
      <c r="L487" s="28"/>
      <c r="M487" s="28"/>
    </row>
    <row r="488" spans="1:13" ht="16.5" thickBot="1" x14ac:dyDescent="0.3">
      <c r="A488" s="25"/>
      <c r="B488" s="26"/>
      <c r="C488" s="26"/>
      <c r="D488" s="11"/>
      <c r="E488" s="27"/>
      <c r="F488" s="11"/>
      <c r="G488" s="25"/>
      <c r="H488" s="27"/>
      <c r="I488" s="25"/>
      <c r="J488" s="27"/>
      <c r="K488" s="27"/>
      <c r="L488" s="28"/>
      <c r="M488" s="28"/>
    </row>
    <row r="489" spans="1:13" ht="16.5" thickBot="1" x14ac:dyDescent="0.3">
      <c r="A489" s="25"/>
      <c r="B489" s="26"/>
      <c r="C489" s="26"/>
      <c r="D489" s="11"/>
      <c r="E489" s="27"/>
      <c r="F489" s="11"/>
      <c r="G489" s="25"/>
      <c r="H489" s="27"/>
      <c r="I489" s="25"/>
      <c r="J489" s="27"/>
      <c r="K489" s="27"/>
      <c r="L489" s="28"/>
      <c r="M489" s="28"/>
    </row>
    <row r="490" spans="1:13" ht="16.5" thickBot="1" x14ac:dyDescent="0.3">
      <c r="A490" s="25"/>
      <c r="B490" s="26"/>
      <c r="C490" s="26"/>
      <c r="D490" s="11"/>
      <c r="E490" s="27"/>
      <c r="F490" s="11"/>
      <c r="G490" s="25"/>
      <c r="H490" s="27"/>
      <c r="I490" s="25"/>
      <c r="J490" s="27"/>
      <c r="K490" s="27"/>
      <c r="L490" s="28"/>
      <c r="M490" s="28"/>
    </row>
    <row r="491" spans="1:13" ht="16.5" thickBot="1" x14ac:dyDescent="0.3">
      <c r="A491" s="25"/>
      <c r="B491" s="26"/>
      <c r="C491" s="26"/>
      <c r="D491" s="11"/>
      <c r="E491" s="27"/>
      <c r="F491" s="11"/>
      <c r="G491" s="25"/>
      <c r="H491" s="27"/>
      <c r="I491" s="25"/>
      <c r="J491" s="27"/>
      <c r="K491" s="27"/>
      <c r="L491" s="28"/>
      <c r="M491" s="28"/>
    </row>
    <row r="492" spans="1:13" ht="16.5" thickBot="1" x14ac:dyDescent="0.3">
      <c r="A492" s="25"/>
      <c r="B492" s="26"/>
      <c r="C492" s="26"/>
      <c r="D492" s="11"/>
      <c r="E492" s="27"/>
      <c r="F492" s="11"/>
      <c r="G492" s="25"/>
      <c r="H492" s="27"/>
      <c r="I492" s="25"/>
      <c r="J492" s="27"/>
      <c r="K492" s="27"/>
      <c r="L492" s="28"/>
      <c r="M492" s="28"/>
    </row>
    <row r="493" spans="1:13" ht="16.5" thickBot="1" x14ac:dyDescent="0.3">
      <c r="A493" s="25"/>
      <c r="B493" s="26"/>
      <c r="C493" s="26"/>
      <c r="D493" s="11"/>
      <c r="E493" s="27"/>
      <c r="F493" s="11"/>
      <c r="G493" s="25"/>
      <c r="H493" s="27"/>
      <c r="I493" s="25"/>
      <c r="J493" s="27"/>
      <c r="K493" s="27"/>
      <c r="L493" s="28"/>
      <c r="M493" s="28"/>
    </row>
    <row r="494" spans="1:13" ht="16.5" thickBot="1" x14ac:dyDescent="0.3">
      <c r="A494" s="25"/>
      <c r="B494" s="26"/>
      <c r="C494" s="26"/>
      <c r="D494" s="11"/>
      <c r="E494" s="27"/>
      <c r="F494" s="11"/>
      <c r="G494" s="25"/>
      <c r="H494" s="27"/>
      <c r="I494" s="25"/>
      <c r="J494" s="27"/>
      <c r="K494" s="27"/>
      <c r="L494" s="28"/>
      <c r="M494" s="28"/>
    </row>
    <row r="495" spans="1:13" ht="16.5" thickBot="1" x14ac:dyDescent="0.3">
      <c r="A495" s="25"/>
      <c r="B495" s="26"/>
      <c r="C495" s="26"/>
      <c r="D495" s="11"/>
      <c r="E495" s="27"/>
      <c r="F495" s="11"/>
      <c r="G495" s="25"/>
      <c r="H495" s="27"/>
      <c r="I495" s="25"/>
      <c r="J495" s="27"/>
      <c r="K495" s="27"/>
      <c r="L495" s="28"/>
      <c r="M495" s="28"/>
    </row>
    <row r="496" spans="1:13" ht="16.5" thickBot="1" x14ac:dyDescent="0.3">
      <c r="A496" s="25"/>
      <c r="B496" s="26"/>
      <c r="C496" s="26"/>
      <c r="D496" s="11"/>
      <c r="E496" s="27"/>
      <c r="F496" s="11"/>
      <c r="G496" s="25"/>
      <c r="H496" s="27"/>
      <c r="I496" s="25"/>
      <c r="J496" s="27"/>
      <c r="K496" s="27"/>
      <c r="L496" s="28"/>
      <c r="M496" s="28"/>
    </row>
    <row r="497" spans="1:13" ht="16.5" thickBot="1" x14ac:dyDescent="0.3">
      <c r="A497" s="25"/>
      <c r="B497" s="26"/>
      <c r="C497" s="26"/>
      <c r="D497" s="11"/>
      <c r="E497" s="27"/>
      <c r="F497" s="11"/>
      <c r="G497" s="25"/>
      <c r="H497" s="27"/>
      <c r="I497" s="25"/>
      <c r="J497" s="27"/>
      <c r="K497" s="27"/>
      <c r="L497" s="28"/>
      <c r="M497" s="28"/>
    </row>
    <row r="498" spans="1:13" ht="16.5" thickBot="1" x14ac:dyDescent="0.3">
      <c r="A498" s="25"/>
      <c r="B498" s="26"/>
      <c r="C498" s="26"/>
      <c r="D498" s="11"/>
      <c r="E498" s="27"/>
      <c r="F498" s="11"/>
      <c r="G498" s="25"/>
      <c r="H498" s="27"/>
      <c r="I498" s="25"/>
      <c r="J498" s="27"/>
      <c r="K498" s="27"/>
      <c r="L498" s="28"/>
      <c r="M498" s="28"/>
    </row>
    <row r="499" spans="1:13" ht="16.5" thickBot="1" x14ac:dyDescent="0.3">
      <c r="A499" s="25"/>
      <c r="B499" s="26"/>
      <c r="C499" s="26"/>
      <c r="D499" s="11"/>
      <c r="E499" s="27"/>
      <c r="F499" s="11"/>
      <c r="G499" s="25"/>
      <c r="H499" s="27"/>
      <c r="I499" s="25"/>
      <c r="J499" s="27"/>
      <c r="K499" s="27"/>
      <c r="L499" s="28"/>
      <c r="M499" s="28"/>
    </row>
    <row r="500" spans="1:13" ht="16.5" thickBot="1" x14ac:dyDescent="0.3">
      <c r="A500" s="25"/>
      <c r="B500" s="26"/>
      <c r="C500" s="26"/>
      <c r="D500" s="11"/>
      <c r="E500" s="27"/>
      <c r="F500" s="11"/>
      <c r="G500" s="25"/>
      <c r="H500" s="27"/>
      <c r="I500" s="25"/>
      <c r="J500" s="27"/>
      <c r="K500" s="27"/>
      <c r="L500" s="28"/>
      <c r="M500" s="28"/>
    </row>
    <row r="501" spans="1:13" ht="16.5" thickBot="1" x14ac:dyDescent="0.3">
      <c r="A501" s="25"/>
      <c r="B501" s="26"/>
      <c r="C501" s="26"/>
      <c r="D501" s="11"/>
      <c r="E501" s="27"/>
      <c r="F501" s="11"/>
      <c r="G501" s="25"/>
      <c r="H501" s="27"/>
      <c r="I501" s="25"/>
      <c r="J501" s="27"/>
      <c r="K501" s="27"/>
      <c r="L501" s="28"/>
      <c r="M501" s="28"/>
    </row>
    <row r="502" spans="1:13" ht="16.5" thickBot="1" x14ac:dyDescent="0.3">
      <c r="A502" s="25"/>
      <c r="B502" s="26"/>
      <c r="C502" s="26"/>
      <c r="D502" s="11"/>
      <c r="E502" s="27"/>
      <c r="F502" s="11"/>
      <c r="G502" s="25"/>
      <c r="H502" s="27"/>
      <c r="I502" s="25"/>
      <c r="J502" s="27"/>
      <c r="K502" s="27"/>
      <c r="L502" s="28"/>
      <c r="M502" s="28"/>
    </row>
    <row r="503" spans="1:13" ht="16.5" thickBot="1" x14ac:dyDescent="0.3">
      <c r="A503" s="25"/>
      <c r="B503" s="26"/>
      <c r="C503" s="26"/>
      <c r="D503" s="11"/>
      <c r="E503" s="27"/>
      <c r="F503" s="11"/>
      <c r="G503" s="25"/>
      <c r="H503" s="27"/>
      <c r="I503" s="25"/>
      <c r="J503" s="27"/>
      <c r="K503" s="27"/>
      <c r="L503" s="28"/>
      <c r="M503" s="28"/>
    </row>
    <row r="504" spans="1:13" ht="16.5" thickBot="1" x14ac:dyDescent="0.3">
      <c r="A504" s="25"/>
      <c r="B504" s="26"/>
      <c r="C504" s="26"/>
      <c r="D504" s="11"/>
      <c r="E504" s="27"/>
      <c r="F504" s="11"/>
      <c r="G504" s="25"/>
      <c r="H504" s="27"/>
      <c r="I504" s="25"/>
      <c r="J504" s="27"/>
      <c r="K504" s="27"/>
      <c r="L504" s="28"/>
      <c r="M504" s="28"/>
    </row>
    <row r="505" spans="1:13" ht="16.5" thickBot="1" x14ac:dyDescent="0.3">
      <c r="A505" s="25"/>
      <c r="B505" s="26"/>
      <c r="C505" s="26"/>
      <c r="D505" s="11"/>
      <c r="E505" s="27"/>
      <c r="F505" s="11"/>
      <c r="G505" s="25"/>
      <c r="H505" s="27"/>
      <c r="I505" s="25"/>
      <c r="J505" s="27"/>
      <c r="K505" s="27"/>
      <c r="L505" s="28"/>
      <c r="M505" s="28"/>
    </row>
    <row r="506" spans="1:13" ht="16.5" thickBot="1" x14ac:dyDescent="0.3">
      <c r="A506" s="25"/>
      <c r="B506" s="26"/>
      <c r="C506" s="26"/>
      <c r="D506" s="11"/>
      <c r="E506" s="27"/>
      <c r="F506" s="11"/>
      <c r="G506" s="25"/>
      <c r="H506" s="27"/>
      <c r="I506" s="25"/>
      <c r="J506" s="27"/>
      <c r="K506" s="27"/>
      <c r="L506" s="28"/>
      <c r="M506" s="28"/>
    </row>
    <row r="507" spans="1:13" ht="16.5" thickBot="1" x14ac:dyDescent="0.3">
      <c r="A507" s="25"/>
      <c r="B507" s="26"/>
      <c r="C507" s="26"/>
      <c r="D507" s="11"/>
      <c r="E507" s="27"/>
      <c r="F507" s="11"/>
      <c r="G507" s="25"/>
      <c r="H507" s="27"/>
      <c r="I507" s="25"/>
      <c r="J507" s="27"/>
      <c r="K507" s="27"/>
      <c r="L507" s="28"/>
      <c r="M507" s="28"/>
    </row>
    <row r="508" spans="1:13" ht="16.5" thickBot="1" x14ac:dyDescent="0.3">
      <c r="A508" s="25"/>
      <c r="B508" s="26"/>
      <c r="C508" s="26"/>
      <c r="D508" s="11"/>
      <c r="E508" s="27"/>
      <c r="F508" s="11"/>
      <c r="G508" s="25"/>
      <c r="H508" s="27"/>
      <c r="I508" s="25"/>
      <c r="J508" s="27"/>
      <c r="K508" s="27"/>
      <c r="L508" s="28"/>
      <c r="M508" s="28"/>
    </row>
    <row r="509" spans="1:13" ht="16.5" thickBot="1" x14ac:dyDescent="0.3">
      <c r="A509" s="25"/>
      <c r="B509" s="26"/>
      <c r="C509" s="26"/>
      <c r="D509" s="11"/>
      <c r="E509" s="27"/>
      <c r="F509" s="11"/>
      <c r="G509" s="25"/>
      <c r="H509" s="27"/>
      <c r="I509" s="25"/>
      <c r="J509" s="27"/>
      <c r="K509" s="27"/>
      <c r="L509" s="28"/>
      <c r="M509" s="28"/>
    </row>
    <row r="510" spans="1:13" ht="16.5" thickBot="1" x14ac:dyDescent="0.3">
      <c r="A510" s="25"/>
      <c r="B510" s="26"/>
      <c r="C510" s="26"/>
      <c r="D510" s="11"/>
      <c r="E510" s="27"/>
      <c r="F510" s="11"/>
      <c r="G510" s="25"/>
      <c r="H510" s="27"/>
      <c r="I510" s="25"/>
      <c r="J510" s="27"/>
      <c r="K510" s="27"/>
      <c r="L510" s="28"/>
      <c r="M510" s="28"/>
    </row>
    <row r="511" spans="1:13" ht="16.5" thickBot="1" x14ac:dyDescent="0.3">
      <c r="A511" s="25"/>
      <c r="B511" s="26"/>
      <c r="C511" s="26"/>
      <c r="D511" s="11"/>
      <c r="E511" s="27"/>
      <c r="F511" s="11"/>
      <c r="G511" s="25"/>
      <c r="H511" s="27"/>
      <c r="I511" s="25"/>
      <c r="J511" s="27"/>
      <c r="K511" s="27"/>
      <c r="L511" s="28"/>
      <c r="M511" s="28"/>
    </row>
    <row r="512" spans="1:13" ht="16.5" thickBot="1" x14ac:dyDescent="0.3">
      <c r="A512" s="25"/>
      <c r="B512" s="26"/>
      <c r="C512" s="26"/>
      <c r="D512" s="11"/>
      <c r="E512" s="27"/>
      <c r="F512" s="11"/>
      <c r="G512" s="25"/>
      <c r="H512" s="27"/>
      <c r="I512" s="25"/>
      <c r="J512" s="27"/>
      <c r="K512" s="27"/>
      <c r="L512" s="28"/>
      <c r="M512" s="28"/>
    </row>
    <row r="513" spans="1:13" ht="16.5" thickBot="1" x14ac:dyDescent="0.3">
      <c r="A513" s="25"/>
      <c r="B513" s="26"/>
      <c r="C513" s="26"/>
      <c r="D513" s="11"/>
      <c r="E513" s="27"/>
      <c r="F513" s="11"/>
      <c r="G513" s="25"/>
      <c r="H513" s="27"/>
      <c r="I513" s="25"/>
      <c r="J513" s="27"/>
      <c r="K513" s="27"/>
      <c r="L513" s="28"/>
      <c r="M513" s="28"/>
    </row>
    <row r="514" spans="1:13" ht="16.5" thickBot="1" x14ac:dyDescent="0.3">
      <c r="A514" s="25"/>
      <c r="B514" s="26"/>
      <c r="C514" s="26"/>
      <c r="D514" s="11"/>
      <c r="E514" s="27"/>
      <c r="F514" s="11"/>
      <c r="G514" s="25"/>
      <c r="H514" s="27"/>
      <c r="I514" s="25"/>
      <c r="J514" s="27"/>
      <c r="K514" s="27"/>
      <c r="L514" s="28"/>
      <c r="M514" s="28"/>
    </row>
    <row r="515" spans="1:13" ht="16.5" thickBot="1" x14ac:dyDescent="0.3">
      <c r="A515" s="25"/>
      <c r="B515" s="26"/>
      <c r="C515" s="26"/>
      <c r="D515" s="11"/>
      <c r="E515" s="27"/>
      <c r="F515" s="11"/>
      <c r="G515" s="25"/>
      <c r="H515" s="27"/>
      <c r="I515" s="25"/>
      <c r="J515" s="27"/>
      <c r="K515" s="27"/>
      <c r="L515" s="28"/>
      <c r="M515" s="28"/>
    </row>
    <row r="516" spans="1:13" ht="16.5" thickBot="1" x14ac:dyDescent="0.3">
      <c r="A516" s="25"/>
      <c r="B516" s="26"/>
      <c r="C516" s="26"/>
      <c r="D516" s="11"/>
      <c r="E516" s="27"/>
      <c r="F516" s="11"/>
      <c r="G516" s="25"/>
      <c r="H516" s="27"/>
      <c r="I516" s="25"/>
      <c r="J516" s="27"/>
      <c r="K516" s="27"/>
      <c r="L516" s="28"/>
      <c r="M516" s="28"/>
    </row>
    <row r="517" spans="1:13" ht="16.5" thickBot="1" x14ac:dyDescent="0.3">
      <c r="A517" s="25"/>
      <c r="B517" s="26"/>
      <c r="C517" s="26"/>
      <c r="D517" s="11"/>
      <c r="E517" s="27"/>
      <c r="F517" s="11"/>
      <c r="G517" s="25"/>
      <c r="H517" s="27"/>
      <c r="I517" s="25"/>
      <c r="J517" s="27"/>
      <c r="K517" s="27"/>
      <c r="L517" s="28"/>
      <c r="M517" s="28"/>
    </row>
    <row r="518" spans="1:13" ht="16.5" thickBot="1" x14ac:dyDescent="0.3">
      <c r="A518" s="25"/>
      <c r="B518" s="26"/>
      <c r="C518" s="26"/>
      <c r="D518" s="11"/>
      <c r="E518" s="27"/>
      <c r="F518" s="11"/>
      <c r="G518" s="25"/>
      <c r="H518" s="27"/>
      <c r="I518" s="25"/>
      <c r="J518" s="27"/>
      <c r="K518" s="27"/>
      <c r="L518" s="28"/>
      <c r="M518" s="28"/>
    </row>
    <row r="519" spans="1:13" ht="16.5" thickBot="1" x14ac:dyDescent="0.3">
      <c r="A519" s="25"/>
      <c r="B519" s="26"/>
      <c r="C519" s="26"/>
      <c r="D519" s="11"/>
      <c r="E519" s="27"/>
      <c r="F519" s="11"/>
      <c r="G519" s="25"/>
      <c r="H519" s="27"/>
      <c r="I519" s="25"/>
      <c r="J519" s="27"/>
      <c r="K519" s="27"/>
      <c r="L519" s="28"/>
      <c r="M519" s="28"/>
    </row>
    <row r="520" spans="1:13" ht="16.5" thickBot="1" x14ac:dyDescent="0.3">
      <c r="A520" s="25"/>
      <c r="B520" s="26"/>
      <c r="C520" s="26"/>
      <c r="D520" s="11"/>
      <c r="E520" s="27"/>
      <c r="F520" s="11"/>
      <c r="G520" s="25"/>
      <c r="H520" s="27"/>
      <c r="I520" s="25"/>
      <c r="J520" s="27"/>
      <c r="K520" s="27"/>
      <c r="L520" s="28"/>
      <c r="M520" s="28"/>
    </row>
    <row r="521" spans="1:13" ht="16.5" thickBot="1" x14ac:dyDescent="0.3">
      <c r="A521" s="25"/>
      <c r="B521" s="26"/>
      <c r="C521" s="26"/>
      <c r="D521" s="11"/>
      <c r="E521" s="27"/>
      <c r="F521" s="11"/>
      <c r="G521" s="25"/>
      <c r="H521" s="27"/>
      <c r="I521" s="25"/>
      <c r="J521" s="27"/>
      <c r="K521" s="27"/>
      <c r="L521" s="28"/>
      <c r="M521" s="28"/>
    </row>
    <row r="522" spans="1:13" ht="16.5" thickBot="1" x14ac:dyDescent="0.3">
      <c r="A522" s="25"/>
      <c r="B522" s="26"/>
      <c r="C522" s="26"/>
      <c r="D522" s="11"/>
      <c r="E522" s="27"/>
      <c r="F522" s="11"/>
      <c r="G522" s="25"/>
      <c r="H522" s="27"/>
      <c r="I522" s="25"/>
      <c r="J522" s="27"/>
      <c r="K522" s="27"/>
      <c r="L522" s="28"/>
      <c r="M522" s="28"/>
    </row>
    <row r="523" spans="1:13" ht="16.5" thickBot="1" x14ac:dyDescent="0.3">
      <c r="A523" s="25"/>
      <c r="B523" s="26"/>
      <c r="C523" s="26"/>
      <c r="D523" s="11"/>
      <c r="E523" s="27"/>
      <c r="F523" s="11"/>
      <c r="G523" s="25"/>
      <c r="H523" s="27"/>
      <c r="I523" s="25"/>
      <c r="J523" s="27"/>
      <c r="K523" s="27"/>
      <c r="L523" s="28"/>
      <c r="M523" s="28"/>
    </row>
    <row r="524" spans="1:13" ht="16.5" thickBot="1" x14ac:dyDescent="0.3">
      <c r="A524" s="25"/>
      <c r="B524" s="26"/>
      <c r="C524" s="26"/>
      <c r="D524" s="11"/>
      <c r="E524" s="27"/>
      <c r="F524" s="11"/>
      <c r="G524" s="25"/>
      <c r="H524" s="27"/>
      <c r="I524" s="25"/>
      <c r="J524" s="27"/>
      <c r="K524" s="27"/>
      <c r="L524" s="28"/>
      <c r="M524" s="28"/>
    </row>
    <row r="525" spans="1:13" ht="16.5" thickBot="1" x14ac:dyDescent="0.3">
      <c r="A525" s="25"/>
      <c r="B525" s="26"/>
      <c r="C525" s="26"/>
      <c r="D525" s="11"/>
      <c r="E525" s="27"/>
      <c r="F525" s="11"/>
      <c r="G525" s="25"/>
      <c r="H525" s="27"/>
      <c r="I525" s="25"/>
      <c r="J525" s="27"/>
      <c r="K525" s="27"/>
      <c r="L525" s="28"/>
      <c r="M525" s="28"/>
    </row>
    <row r="526" spans="1:13" ht="16.5" thickBot="1" x14ac:dyDescent="0.3">
      <c r="A526" s="25"/>
      <c r="B526" s="26"/>
      <c r="C526" s="26"/>
      <c r="D526" s="11"/>
      <c r="E526" s="27"/>
      <c r="F526" s="11"/>
      <c r="G526" s="25"/>
      <c r="H526" s="27"/>
      <c r="I526" s="25"/>
      <c r="J526" s="27"/>
      <c r="K526" s="27"/>
      <c r="L526" s="28"/>
      <c r="M526" s="28"/>
    </row>
    <row r="527" spans="1:13" ht="16.5" thickBot="1" x14ac:dyDescent="0.3">
      <c r="A527" s="25"/>
      <c r="B527" s="26"/>
      <c r="C527" s="26"/>
      <c r="D527" s="11"/>
      <c r="E527" s="27"/>
      <c r="F527" s="11"/>
      <c r="G527" s="25"/>
      <c r="H527" s="27"/>
      <c r="I527" s="25"/>
      <c r="J527" s="27"/>
      <c r="K527" s="27"/>
      <c r="L527" s="28"/>
      <c r="M527" s="28"/>
    </row>
    <row r="528" spans="1:13" ht="16.5" thickBot="1" x14ac:dyDescent="0.3">
      <c r="A528" s="25"/>
      <c r="B528" s="26"/>
      <c r="C528" s="26"/>
      <c r="D528" s="11"/>
      <c r="E528" s="27"/>
      <c r="F528" s="11"/>
      <c r="G528" s="25"/>
      <c r="H528" s="27"/>
      <c r="I528" s="25"/>
      <c r="J528" s="27"/>
      <c r="K528" s="27"/>
      <c r="L528" s="28"/>
      <c r="M528" s="28"/>
    </row>
    <row r="529" spans="1:13" ht="16.5" thickBot="1" x14ac:dyDescent="0.3">
      <c r="A529" s="25"/>
      <c r="B529" s="26"/>
      <c r="C529" s="26"/>
      <c r="D529" s="11"/>
      <c r="E529" s="27"/>
      <c r="F529" s="11"/>
      <c r="G529" s="25"/>
      <c r="H529" s="27"/>
      <c r="I529" s="25"/>
      <c r="J529" s="27"/>
      <c r="K529" s="27"/>
      <c r="L529" s="28"/>
      <c r="M529" s="28"/>
    </row>
    <row r="530" spans="1:13" ht="16.5" thickBot="1" x14ac:dyDescent="0.3">
      <c r="A530" s="25"/>
      <c r="B530" s="26"/>
      <c r="C530" s="26"/>
      <c r="D530" s="11"/>
      <c r="E530" s="27"/>
      <c r="F530" s="11"/>
      <c r="G530" s="25"/>
      <c r="H530" s="27"/>
      <c r="I530" s="25"/>
      <c r="J530" s="27"/>
      <c r="K530" s="27"/>
      <c r="L530" s="28"/>
      <c r="M530" s="28"/>
    </row>
    <row r="531" spans="1:13" ht="16.5" thickBot="1" x14ac:dyDescent="0.3">
      <c r="A531" s="25"/>
      <c r="B531" s="26"/>
      <c r="C531" s="26"/>
      <c r="D531" s="11"/>
      <c r="E531" s="27"/>
      <c r="F531" s="11"/>
      <c r="G531" s="25"/>
      <c r="H531" s="27"/>
      <c r="I531" s="25"/>
      <c r="J531" s="27"/>
      <c r="K531" s="27"/>
      <c r="L531" s="28"/>
      <c r="M531" s="28"/>
    </row>
    <row r="532" spans="1:13" ht="16.5" thickBot="1" x14ac:dyDescent="0.3">
      <c r="A532" s="25"/>
      <c r="B532" s="26"/>
      <c r="C532" s="26"/>
      <c r="D532" s="11"/>
      <c r="E532" s="27"/>
      <c r="F532" s="11"/>
      <c r="G532" s="25"/>
      <c r="H532" s="27"/>
      <c r="I532" s="25"/>
      <c r="J532" s="27"/>
      <c r="K532" s="27"/>
      <c r="L532" s="28"/>
      <c r="M532" s="28"/>
    </row>
    <row r="533" spans="1:13" ht="16.5" thickBot="1" x14ac:dyDescent="0.3">
      <c r="A533" s="25"/>
      <c r="B533" s="26"/>
      <c r="C533" s="26"/>
      <c r="D533" s="11"/>
      <c r="E533" s="27"/>
      <c r="F533" s="11"/>
      <c r="G533" s="25"/>
      <c r="H533" s="27"/>
      <c r="I533" s="25"/>
      <c r="J533" s="27"/>
      <c r="K533" s="27"/>
      <c r="L533" s="28"/>
      <c r="M533" s="28"/>
    </row>
    <row r="534" spans="1:13" ht="16.5" thickBot="1" x14ac:dyDescent="0.3">
      <c r="A534" s="25"/>
      <c r="B534" s="26"/>
      <c r="C534" s="26"/>
      <c r="D534" s="11"/>
      <c r="E534" s="27"/>
      <c r="F534" s="11"/>
      <c r="G534" s="25"/>
      <c r="H534" s="27"/>
      <c r="I534" s="25"/>
      <c r="J534" s="27"/>
      <c r="K534" s="27"/>
      <c r="L534" s="28"/>
      <c r="M534" s="28"/>
    </row>
    <row r="535" spans="1:13" ht="16.5" thickBot="1" x14ac:dyDescent="0.3">
      <c r="A535" s="25"/>
      <c r="B535" s="26"/>
      <c r="C535" s="26"/>
      <c r="D535" s="11"/>
      <c r="E535" s="27"/>
      <c r="F535" s="11"/>
      <c r="G535" s="25"/>
      <c r="H535" s="27"/>
      <c r="I535" s="25"/>
      <c r="J535" s="27"/>
      <c r="K535" s="27"/>
      <c r="L535" s="28"/>
      <c r="M535" s="28"/>
    </row>
    <row r="536" spans="1:13" ht="16.5" thickBot="1" x14ac:dyDescent="0.3">
      <c r="A536" s="25"/>
      <c r="B536" s="26"/>
      <c r="C536" s="26"/>
      <c r="D536" s="11"/>
      <c r="E536" s="27"/>
      <c r="F536" s="11"/>
      <c r="G536" s="25"/>
      <c r="H536" s="27"/>
      <c r="I536" s="25"/>
      <c r="J536" s="27"/>
      <c r="K536" s="27"/>
      <c r="L536" s="28"/>
      <c r="M536" s="28"/>
    </row>
    <row r="537" spans="1:13" ht="16.5" thickBot="1" x14ac:dyDescent="0.3">
      <c r="A537" s="25"/>
      <c r="B537" s="26"/>
      <c r="C537" s="26"/>
      <c r="D537" s="11"/>
      <c r="E537" s="27"/>
      <c r="F537" s="11"/>
      <c r="G537" s="25"/>
      <c r="H537" s="27"/>
      <c r="I537" s="25"/>
      <c r="J537" s="27"/>
      <c r="K537" s="27"/>
      <c r="L537" s="28"/>
      <c r="M537" s="28"/>
    </row>
    <row r="538" spans="1:13" ht="16.5" thickBot="1" x14ac:dyDescent="0.3">
      <c r="A538" s="25"/>
      <c r="B538" s="26"/>
      <c r="C538" s="26"/>
      <c r="D538" s="11"/>
      <c r="E538" s="27"/>
      <c r="F538" s="11"/>
      <c r="G538" s="25"/>
      <c r="H538" s="27"/>
      <c r="I538" s="25"/>
      <c r="J538" s="27"/>
      <c r="K538" s="27"/>
      <c r="L538" s="28"/>
      <c r="M538" s="28"/>
    </row>
    <row r="539" spans="1:13" ht="16.5" thickBot="1" x14ac:dyDescent="0.3">
      <c r="A539" s="25"/>
      <c r="B539" s="26"/>
      <c r="C539" s="26"/>
      <c r="D539" s="11"/>
      <c r="E539" s="27"/>
      <c r="F539" s="11"/>
      <c r="G539" s="25"/>
      <c r="H539" s="27"/>
      <c r="I539" s="25"/>
      <c r="J539" s="27"/>
      <c r="K539" s="27"/>
      <c r="L539" s="28"/>
      <c r="M539" s="28"/>
    </row>
    <row r="540" spans="1:13" ht="16.5" thickBot="1" x14ac:dyDescent="0.3">
      <c r="A540" s="25"/>
      <c r="B540" s="26"/>
      <c r="C540" s="26"/>
      <c r="D540" s="11"/>
      <c r="E540" s="27"/>
      <c r="F540" s="11"/>
      <c r="G540" s="25"/>
      <c r="H540" s="27"/>
      <c r="I540" s="25"/>
      <c r="J540" s="27"/>
      <c r="K540" s="27"/>
      <c r="L540" s="28"/>
      <c r="M540" s="28"/>
    </row>
    <row r="541" spans="1:13" ht="16.5" thickBot="1" x14ac:dyDescent="0.3">
      <c r="A541" s="25"/>
      <c r="B541" s="26"/>
      <c r="C541" s="26"/>
      <c r="D541" s="11"/>
      <c r="E541" s="27"/>
      <c r="F541" s="11"/>
      <c r="G541" s="25"/>
      <c r="H541" s="27"/>
      <c r="I541" s="25"/>
      <c r="J541" s="27"/>
      <c r="K541" s="27"/>
      <c r="L541" s="28"/>
      <c r="M541" s="28"/>
    </row>
    <row r="542" spans="1:13" ht="16.5" thickBot="1" x14ac:dyDescent="0.3">
      <c r="A542" s="25"/>
      <c r="B542" s="26"/>
      <c r="C542" s="26"/>
      <c r="D542" s="11"/>
      <c r="E542" s="27"/>
      <c r="F542" s="11"/>
      <c r="G542" s="25"/>
      <c r="H542" s="27"/>
      <c r="I542" s="25"/>
      <c r="J542" s="27"/>
      <c r="K542" s="27"/>
      <c r="L542" s="28"/>
      <c r="M542" s="28"/>
    </row>
    <row r="543" spans="1:13" ht="16.5" thickBot="1" x14ac:dyDescent="0.3">
      <c r="A543" s="25"/>
      <c r="B543" s="26"/>
      <c r="C543" s="26"/>
      <c r="D543" s="11"/>
      <c r="E543" s="27"/>
      <c r="F543" s="11"/>
      <c r="G543" s="25"/>
      <c r="H543" s="27"/>
      <c r="I543" s="25"/>
      <c r="J543" s="27"/>
      <c r="K543" s="27"/>
      <c r="L543" s="28"/>
      <c r="M543" s="28"/>
    </row>
    <row r="544" spans="1:13" ht="16.5" thickBot="1" x14ac:dyDescent="0.3">
      <c r="A544" s="25"/>
      <c r="B544" s="26"/>
      <c r="C544" s="26"/>
      <c r="D544" s="11"/>
      <c r="E544" s="27"/>
      <c r="F544" s="11"/>
      <c r="G544" s="25"/>
      <c r="H544" s="27"/>
      <c r="I544" s="25"/>
      <c r="J544" s="27"/>
      <c r="K544" s="27"/>
      <c r="L544" s="28"/>
      <c r="M544" s="28"/>
    </row>
    <row r="545" spans="1:13" ht="16.5" thickBot="1" x14ac:dyDescent="0.3">
      <c r="A545" s="25"/>
      <c r="B545" s="26"/>
      <c r="C545" s="26"/>
      <c r="D545" s="11"/>
      <c r="E545" s="27"/>
      <c r="F545" s="11"/>
      <c r="G545" s="25"/>
      <c r="H545" s="27"/>
      <c r="I545" s="25"/>
      <c r="J545" s="27"/>
      <c r="K545" s="27"/>
      <c r="L545" s="28"/>
      <c r="M545" s="28"/>
    </row>
    <row r="546" spans="1:13" ht="16.5" thickBot="1" x14ac:dyDescent="0.3">
      <c r="A546" s="25"/>
      <c r="B546" s="26"/>
      <c r="C546" s="26"/>
      <c r="D546" s="11"/>
      <c r="E546" s="27"/>
      <c r="F546" s="11"/>
      <c r="G546" s="25"/>
      <c r="H546" s="27"/>
      <c r="I546" s="25"/>
      <c r="J546" s="27"/>
      <c r="K546" s="27"/>
      <c r="L546" s="28"/>
      <c r="M546" s="28"/>
    </row>
    <row r="547" spans="1:13" ht="16.5" thickBot="1" x14ac:dyDescent="0.3">
      <c r="A547" s="25"/>
      <c r="B547" s="26"/>
      <c r="C547" s="26"/>
      <c r="D547" s="11"/>
      <c r="E547" s="27"/>
      <c r="F547" s="11"/>
      <c r="G547" s="25"/>
      <c r="H547" s="27"/>
      <c r="I547" s="25"/>
      <c r="J547" s="27"/>
      <c r="K547" s="27"/>
      <c r="L547" s="28"/>
      <c r="M547" s="28"/>
    </row>
    <row r="548" spans="1:13" ht="16.5" thickBot="1" x14ac:dyDescent="0.3">
      <c r="A548" s="25"/>
      <c r="B548" s="26"/>
      <c r="C548" s="26"/>
      <c r="D548" s="11"/>
      <c r="E548" s="27"/>
      <c r="F548" s="11"/>
      <c r="G548" s="25"/>
      <c r="H548" s="27"/>
      <c r="I548" s="25"/>
      <c r="J548" s="27"/>
      <c r="K548" s="27"/>
      <c r="L548" s="28"/>
      <c r="M548" s="28"/>
    </row>
    <row r="549" spans="1:13" ht="16.5" thickBot="1" x14ac:dyDescent="0.3">
      <c r="A549" s="25"/>
      <c r="B549" s="26"/>
      <c r="C549" s="26"/>
      <c r="D549" s="11"/>
      <c r="E549" s="27"/>
      <c r="F549" s="11"/>
      <c r="G549" s="25"/>
      <c r="H549" s="27"/>
      <c r="I549" s="25"/>
      <c r="J549" s="27"/>
      <c r="K549" s="27"/>
      <c r="L549" s="28"/>
      <c r="M549" s="28"/>
    </row>
    <row r="550" spans="1:13" ht="16.5" thickBot="1" x14ac:dyDescent="0.3">
      <c r="A550" s="25"/>
      <c r="B550" s="26"/>
      <c r="C550" s="26"/>
      <c r="D550" s="11"/>
      <c r="E550" s="27"/>
      <c r="F550" s="11"/>
      <c r="G550" s="25"/>
      <c r="H550" s="27"/>
      <c r="I550" s="25"/>
      <c r="J550" s="27"/>
      <c r="K550" s="27"/>
      <c r="L550" s="28"/>
      <c r="M550" s="28"/>
    </row>
    <row r="551" spans="1:13" ht="16.5" thickBot="1" x14ac:dyDescent="0.3">
      <c r="A551" s="25"/>
      <c r="B551" s="26"/>
      <c r="C551" s="26"/>
      <c r="D551" s="11"/>
      <c r="E551" s="27"/>
      <c r="F551" s="11"/>
      <c r="G551" s="25"/>
      <c r="H551" s="27"/>
      <c r="I551" s="25"/>
      <c r="J551" s="27"/>
      <c r="K551" s="27"/>
      <c r="L551" s="28"/>
      <c r="M551" s="28"/>
    </row>
    <row r="552" spans="1:13" ht="16.5" thickBot="1" x14ac:dyDescent="0.3">
      <c r="A552" s="25"/>
      <c r="B552" s="26"/>
      <c r="C552" s="26"/>
      <c r="D552" s="11"/>
      <c r="E552" s="27"/>
      <c r="F552" s="11"/>
      <c r="G552" s="25"/>
      <c r="H552" s="27"/>
      <c r="I552" s="25"/>
      <c r="J552" s="27"/>
      <c r="K552" s="27"/>
      <c r="L552" s="28"/>
      <c r="M552" s="28"/>
    </row>
    <row r="553" spans="1:13" ht="16.5" thickBot="1" x14ac:dyDescent="0.3">
      <c r="A553" s="25"/>
      <c r="B553" s="26"/>
      <c r="C553" s="26"/>
      <c r="D553" s="11"/>
      <c r="E553" s="27"/>
      <c r="F553" s="11"/>
      <c r="G553" s="25"/>
      <c r="H553" s="27"/>
      <c r="I553" s="25"/>
      <c r="J553" s="27"/>
      <c r="K553" s="27"/>
      <c r="L553" s="28"/>
      <c r="M553" s="28"/>
    </row>
    <row r="554" spans="1:13" ht="16.5" thickBot="1" x14ac:dyDescent="0.3">
      <c r="A554" s="25"/>
      <c r="B554" s="26"/>
      <c r="C554" s="26"/>
      <c r="D554" s="11"/>
      <c r="E554" s="27"/>
      <c r="F554" s="11"/>
      <c r="G554" s="25"/>
      <c r="H554" s="27"/>
      <c r="I554" s="25"/>
      <c r="J554" s="27"/>
      <c r="K554" s="27"/>
      <c r="L554" s="28"/>
      <c r="M554" s="28"/>
    </row>
    <row r="555" spans="1:13" ht="16.5" thickBot="1" x14ac:dyDescent="0.3">
      <c r="A555" s="25"/>
      <c r="B555" s="26"/>
      <c r="C555" s="26"/>
      <c r="D555" s="11"/>
      <c r="E555" s="27"/>
      <c r="F555" s="11"/>
      <c r="G555" s="25"/>
      <c r="H555" s="27"/>
      <c r="I555" s="25"/>
      <c r="J555" s="27"/>
      <c r="K555" s="27"/>
      <c r="L555" s="28"/>
      <c r="M555" s="28"/>
    </row>
    <row r="556" spans="1:13" ht="16.5" thickBot="1" x14ac:dyDescent="0.3">
      <c r="A556" s="25"/>
      <c r="B556" s="26"/>
      <c r="C556" s="26"/>
      <c r="D556" s="11"/>
      <c r="E556" s="27"/>
      <c r="F556" s="11"/>
      <c r="G556" s="25"/>
      <c r="H556" s="27"/>
      <c r="I556" s="25"/>
      <c r="J556" s="27"/>
      <c r="K556" s="27"/>
      <c r="L556" s="28"/>
      <c r="M556" s="28"/>
    </row>
    <row r="557" spans="1:13" ht="16.5" thickBot="1" x14ac:dyDescent="0.3">
      <c r="A557" s="25"/>
      <c r="B557" s="26"/>
      <c r="C557" s="26"/>
      <c r="D557" s="11"/>
      <c r="E557" s="27"/>
      <c r="F557" s="11"/>
      <c r="G557" s="25"/>
      <c r="H557" s="27"/>
      <c r="I557" s="25"/>
      <c r="J557" s="27"/>
      <c r="K557" s="27"/>
      <c r="L557" s="28"/>
      <c r="M557" s="28"/>
    </row>
    <row r="558" spans="1:13" ht="16.5" thickBot="1" x14ac:dyDescent="0.3">
      <c r="A558" s="25"/>
      <c r="B558" s="26"/>
      <c r="C558" s="26"/>
      <c r="D558" s="11"/>
      <c r="E558" s="27"/>
      <c r="F558" s="11"/>
      <c r="G558" s="25"/>
      <c r="H558" s="27"/>
      <c r="I558" s="25"/>
      <c r="J558" s="27"/>
      <c r="K558" s="27"/>
      <c r="L558" s="28"/>
      <c r="M558" s="28"/>
    </row>
    <row r="559" spans="1:13" ht="16.5" thickBot="1" x14ac:dyDescent="0.3">
      <c r="A559" s="25"/>
      <c r="B559" s="26"/>
      <c r="C559" s="26"/>
      <c r="D559" s="11"/>
      <c r="E559" s="27"/>
      <c r="F559" s="11"/>
      <c r="G559" s="25"/>
      <c r="H559" s="27"/>
      <c r="I559" s="25"/>
      <c r="J559" s="27"/>
      <c r="K559" s="27"/>
      <c r="L559" s="28"/>
      <c r="M559" s="28"/>
    </row>
    <row r="560" spans="1:13" ht="16.5" thickBot="1" x14ac:dyDescent="0.3">
      <c r="A560" s="25"/>
      <c r="B560" s="26"/>
      <c r="C560" s="26"/>
      <c r="D560" s="11"/>
      <c r="E560" s="27"/>
      <c r="F560" s="11"/>
      <c r="G560" s="25"/>
      <c r="H560" s="27"/>
      <c r="I560" s="25"/>
      <c r="J560" s="27"/>
      <c r="K560" s="27"/>
      <c r="L560" s="28"/>
      <c r="M560" s="28"/>
    </row>
    <row r="561" spans="1:13" ht="16.5" thickBot="1" x14ac:dyDescent="0.3">
      <c r="A561" s="25"/>
      <c r="B561" s="26"/>
      <c r="C561" s="26"/>
      <c r="D561" s="11"/>
      <c r="E561" s="27"/>
      <c r="F561" s="11"/>
      <c r="G561" s="25"/>
      <c r="H561" s="27"/>
      <c r="I561" s="25"/>
      <c r="J561" s="27"/>
      <c r="K561" s="27"/>
      <c r="L561" s="28"/>
      <c r="M561" s="28"/>
    </row>
    <row r="562" spans="1:13" ht="16.5" thickBot="1" x14ac:dyDescent="0.3">
      <c r="A562" s="25"/>
      <c r="B562" s="26"/>
      <c r="C562" s="26"/>
      <c r="D562" s="11"/>
      <c r="E562" s="27"/>
      <c r="F562" s="11"/>
      <c r="G562" s="25"/>
      <c r="H562" s="27"/>
      <c r="I562" s="25"/>
      <c r="J562" s="27"/>
      <c r="K562" s="27"/>
      <c r="L562" s="28"/>
      <c r="M562" s="28"/>
    </row>
    <row r="563" spans="1:13" ht="16.5" thickBot="1" x14ac:dyDescent="0.3">
      <c r="A563" s="25"/>
      <c r="B563" s="26"/>
      <c r="C563" s="26"/>
      <c r="D563" s="11"/>
      <c r="E563" s="27"/>
      <c r="F563" s="11"/>
      <c r="G563" s="25"/>
      <c r="H563" s="27"/>
      <c r="I563" s="25"/>
      <c r="J563" s="27"/>
      <c r="K563" s="27"/>
      <c r="L563" s="28"/>
      <c r="M563" s="28"/>
    </row>
    <row r="564" spans="1:13" ht="16.5" thickBot="1" x14ac:dyDescent="0.3">
      <c r="A564" s="25"/>
      <c r="B564" s="26"/>
      <c r="C564" s="26"/>
      <c r="D564" s="11"/>
      <c r="E564" s="27"/>
      <c r="F564" s="11"/>
      <c r="G564" s="25"/>
      <c r="H564" s="27"/>
      <c r="I564" s="25"/>
      <c r="J564" s="27"/>
      <c r="K564" s="27"/>
      <c r="L564" s="28"/>
      <c r="M564" s="28"/>
    </row>
    <row r="565" spans="1:13" ht="16.5" thickBot="1" x14ac:dyDescent="0.3">
      <c r="A565" s="25"/>
      <c r="B565" s="26"/>
      <c r="C565" s="26"/>
      <c r="D565" s="11"/>
      <c r="E565" s="27"/>
      <c r="F565" s="11"/>
      <c r="G565" s="25"/>
      <c r="H565" s="27"/>
      <c r="I565" s="25"/>
      <c r="J565" s="27"/>
      <c r="K565" s="27"/>
      <c r="L565" s="28"/>
      <c r="M565" s="28"/>
    </row>
    <row r="566" spans="1:13" ht="16.5" thickBot="1" x14ac:dyDescent="0.3">
      <c r="A566" s="25"/>
      <c r="B566" s="26"/>
      <c r="C566" s="26"/>
      <c r="D566" s="11"/>
      <c r="E566" s="27"/>
      <c r="F566" s="11"/>
      <c r="G566" s="25"/>
      <c r="H566" s="27"/>
      <c r="I566" s="25"/>
      <c r="J566" s="27"/>
      <c r="K566" s="27"/>
      <c r="L566" s="28"/>
      <c r="M566" s="28"/>
    </row>
    <row r="567" spans="1:13" ht="16.5" thickBot="1" x14ac:dyDescent="0.3">
      <c r="A567" s="25"/>
      <c r="B567" s="26"/>
      <c r="C567" s="26"/>
      <c r="D567" s="11"/>
      <c r="E567" s="27"/>
      <c r="F567" s="11"/>
      <c r="G567" s="25"/>
      <c r="H567" s="27"/>
      <c r="I567" s="25"/>
      <c r="J567" s="27"/>
      <c r="K567" s="27"/>
      <c r="L567" s="28"/>
      <c r="M567" s="28"/>
    </row>
    <row r="568" spans="1:13" ht="16.5" thickBot="1" x14ac:dyDescent="0.3">
      <c r="A568" s="25"/>
      <c r="B568" s="26"/>
      <c r="C568" s="26"/>
      <c r="D568" s="11"/>
      <c r="E568" s="27"/>
      <c r="F568" s="11"/>
      <c r="G568" s="25"/>
      <c r="H568" s="27"/>
      <c r="I568" s="25"/>
      <c r="J568" s="27"/>
      <c r="K568" s="27"/>
      <c r="L568" s="28"/>
      <c r="M568" s="28"/>
    </row>
    <row r="569" spans="1:13" ht="16.5" thickBot="1" x14ac:dyDescent="0.3">
      <c r="A569" s="25"/>
      <c r="B569" s="26"/>
      <c r="C569" s="26"/>
      <c r="D569" s="11"/>
      <c r="E569" s="27"/>
      <c r="F569" s="11"/>
      <c r="G569" s="25"/>
      <c r="H569" s="27"/>
      <c r="I569" s="25"/>
      <c r="J569" s="27"/>
      <c r="K569" s="27"/>
      <c r="L569" s="28"/>
      <c r="M569" s="28"/>
    </row>
    <row r="570" spans="1:13" ht="16.5" thickBot="1" x14ac:dyDescent="0.3">
      <c r="A570" s="25"/>
      <c r="B570" s="26"/>
      <c r="C570" s="26"/>
      <c r="D570" s="11"/>
      <c r="E570" s="27"/>
      <c r="F570" s="11"/>
      <c r="G570" s="25"/>
      <c r="H570" s="27"/>
      <c r="I570" s="25"/>
      <c r="J570" s="27"/>
      <c r="K570" s="27"/>
      <c r="L570" s="28"/>
      <c r="M570" s="28"/>
    </row>
    <row r="571" spans="1:13" ht="16.5" thickBot="1" x14ac:dyDescent="0.3">
      <c r="A571" s="25"/>
      <c r="B571" s="26"/>
      <c r="C571" s="26"/>
      <c r="D571" s="11"/>
      <c r="E571" s="27"/>
      <c r="F571" s="11"/>
      <c r="G571" s="25"/>
      <c r="H571" s="27"/>
      <c r="I571" s="25"/>
      <c r="J571" s="27"/>
      <c r="K571" s="27"/>
      <c r="L571" s="28"/>
      <c r="M571" s="28"/>
    </row>
    <row r="572" spans="1:13" ht="16.5" thickBot="1" x14ac:dyDescent="0.3">
      <c r="A572" s="25"/>
      <c r="B572" s="26"/>
      <c r="C572" s="26"/>
      <c r="D572" s="11"/>
      <c r="E572" s="27"/>
      <c r="F572" s="11"/>
      <c r="G572" s="25"/>
      <c r="H572" s="27"/>
      <c r="I572" s="25"/>
      <c r="J572" s="27"/>
      <c r="K572" s="27"/>
      <c r="L572" s="28"/>
      <c r="M572" s="28"/>
    </row>
    <row r="573" spans="1:13" ht="16.5" thickBot="1" x14ac:dyDescent="0.3">
      <c r="A573" s="25"/>
      <c r="B573" s="26"/>
      <c r="C573" s="26"/>
      <c r="D573" s="11"/>
      <c r="E573" s="27"/>
      <c r="F573" s="11"/>
      <c r="G573" s="25"/>
      <c r="H573" s="27"/>
      <c r="I573" s="25"/>
      <c r="J573" s="27"/>
      <c r="K573" s="27"/>
      <c r="L573" s="28"/>
      <c r="M573" s="28"/>
    </row>
    <row r="574" spans="1:13" ht="16.5" thickBot="1" x14ac:dyDescent="0.3">
      <c r="A574" s="25"/>
      <c r="B574" s="26"/>
      <c r="C574" s="26"/>
      <c r="D574" s="11"/>
      <c r="E574" s="27"/>
      <c r="F574" s="11"/>
      <c r="G574" s="25"/>
      <c r="H574" s="27"/>
      <c r="I574" s="25"/>
      <c r="J574" s="27"/>
      <c r="K574" s="27"/>
      <c r="L574" s="28"/>
      <c r="M574" s="28"/>
    </row>
    <row r="575" spans="1:13" ht="16.5" thickBot="1" x14ac:dyDescent="0.3">
      <c r="A575" s="25"/>
      <c r="B575" s="26"/>
      <c r="C575" s="26"/>
      <c r="D575" s="11"/>
      <c r="E575" s="27"/>
      <c r="F575" s="11"/>
      <c r="G575" s="25"/>
      <c r="H575" s="27"/>
      <c r="I575" s="25"/>
      <c r="J575" s="27"/>
      <c r="K575" s="27"/>
      <c r="L575" s="28"/>
      <c r="M575" s="28"/>
    </row>
    <row r="576" spans="1:13" ht="16.5" thickBot="1" x14ac:dyDescent="0.3">
      <c r="A576" s="25"/>
      <c r="B576" s="26"/>
      <c r="C576" s="26"/>
      <c r="D576" s="11"/>
      <c r="E576" s="27"/>
      <c r="F576" s="11"/>
      <c r="G576" s="25"/>
      <c r="H576" s="27"/>
      <c r="I576" s="25"/>
      <c r="J576" s="27"/>
      <c r="K576" s="27"/>
      <c r="L576" s="28"/>
      <c r="M576" s="28"/>
    </row>
    <row r="577" spans="1:13" ht="16.5" thickBot="1" x14ac:dyDescent="0.3">
      <c r="A577" s="25"/>
      <c r="B577" s="26"/>
      <c r="C577" s="26"/>
      <c r="D577" s="11"/>
      <c r="E577" s="27"/>
      <c r="F577" s="11"/>
      <c r="G577" s="25"/>
      <c r="H577" s="27"/>
      <c r="I577" s="25"/>
      <c r="J577" s="27"/>
      <c r="K577" s="27"/>
      <c r="L577" s="28"/>
      <c r="M577" s="28"/>
    </row>
    <row r="578" spans="1:13" ht="16.5" thickBot="1" x14ac:dyDescent="0.3">
      <c r="A578" s="25"/>
      <c r="B578" s="26"/>
      <c r="C578" s="26"/>
      <c r="D578" s="11"/>
      <c r="E578" s="27"/>
      <c r="F578" s="11"/>
      <c r="G578" s="25"/>
      <c r="H578" s="27"/>
      <c r="I578" s="25"/>
      <c r="J578" s="27"/>
      <c r="K578" s="27"/>
      <c r="L578" s="28"/>
      <c r="M578" s="28"/>
    </row>
    <row r="579" spans="1:13" ht="16.5" thickBot="1" x14ac:dyDescent="0.3">
      <c r="A579" s="25"/>
      <c r="B579" s="26"/>
      <c r="C579" s="26"/>
      <c r="D579" s="11"/>
      <c r="E579" s="27"/>
      <c r="F579" s="11"/>
      <c r="G579" s="25"/>
      <c r="H579" s="27"/>
      <c r="I579" s="25"/>
      <c r="J579" s="27"/>
      <c r="K579" s="27"/>
      <c r="L579" s="28"/>
      <c r="M579" s="28"/>
    </row>
    <row r="580" spans="1:13" ht="16.5" thickBot="1" x14ac:dyDescent="0.3">
      <c r="A580" s="25"/>
      <c r="B580" s="26"/>
      <c r="C580" s="26"/>
      <c r="D580" s="11"/>
      <c r="E580" s="27"/>
      <c r="F580" s="11"/>
      <c r="G580" s="25"/>
      <c r="H580" s="27"/>
      <c r="I580" s="25"/>
      <c r="J580" s="27"/>
      <c r="K580" s="27"/>
      <c r="L580" s="28"/>
      <c r="M580" s="28"/>
    </row>
    <row r="581" spans="1:13" ht="16.5" thickBot="1" x14ac:dyDescent="0.3">
      <c r="A581" s="25"/>
      <c r="B581" s="26"/>
      <c r="C581" s="26"/>
      <c r="D581" s="11"/>
      <c r="E581" s="27"/>
      <c r="F581" s="11"/>
      <c r="G581" s="25"/>
      <c r="H581" s="27"/>
      <c r="I581" s="25"/>
      <c r="J581" s="27"/>
      <c r="K581" s="27"/>
      <c r="L581" s="28"/>
      <c r="M581" s="28"/>
    </row>
    <row r="582" spans="1:13" ht="16.5" thickBot="1" x14ac:dyDescent="0.3">
      <c r="A582" s="25"/>
      <c r="B582" s="26"/>
      <c r="C582" s="26"/>
      <c r="D582" s="11"/>
      <c r="E582" s="27"/>
      <c r="F582" s="11"/>
      <c r="G582" s="25"/>
      <c r="H582" s="27"/>
      <c r="I582" s="25"/>
      <c r="J582" s="27"/>
      <c r="K582" s="27"/>
      <c r="L582" s="28"/>
      <c r="M582" s="28"/>
    </row>
    <row r="583" spans="1:13" ht="16.5" thickBot="1" x14ac:dyDescent="0.3">
      <c r="A583" s="25"/>
      <c r="B583" s="26"/>
      <c r="C583" s="26"/>
      <c r="D583" s="11"/>
      <c r="E583" s="27"/>
      <c r="F583" s="11"/>
      <c r="G583" s="25"/>
      <c r="H583" s="27"/>
      <c r="I583" s="25"/>
      <c r="J583" s="27"/>
      <c r="K583" s="27"/>
      <c r="L583" s="28"/>
      <c r="M583" s="28"/>
    </row>
    <row r="584" spans="1:13" ht="16.5" thickBot="1" x14ac:dyDescent="0.3">
      <c r="A584" s="25"/>
      <c r="B584" s="26"/>
      <c r="C584" s="26"/>
      <c r="D584" s="11"/>
      <c r="E584" s="27"/>
      <c r="F584" s="11"/>
      <c r="G584" s="25"/>
      <c r="H584" s="27"/>
      <c r="I584" s="25"/>
      <c r="J584" s="27"/>
      <c r="K584" s="27"/>
      <c r="L584" s="28"/>
      <c r="M584" s="28"/>
    </row>
    <row r="585" spans="1:13" ht="16.5" thickBot="1" x14ac:dyDescent="0.3">
      <c r="A585" s="25"/>
      <c r="B585" s="26"/>
      <c r="C585" s="26"/>
      <c r="D585" s="11"/>
      <c r="E585" s="27"/>
      <c r="F585" s="11"/>
      <c r="G585" s="25"/>
      <c r="H585" s="27"/>
      <c r="I585" s="25"/>
      <c r="J585" s="27"/>
      <c r="K585" s="27"/>
      <c r="L585" s="28"/>
      <c r="M585" s="28"/>
    </row>
    <row r="586" spans="1:13" ht="16.5" thickBot="1" x14ac:dyDescent="0.3">
      <c r="A586" s="25"/>
      <c r="B586" s="26"/>
      <c r="C586" s="26"/>
      <c r="D586" s="11"/>
      <c r="E586" s="27"/>
      <c r="F586" s="11"/>
      <c r="G586" s="25"/>
      <c r="H586" s="27"/>
      <c r="I586" s="25"/>
      <c r="J586" s="27"/>
      <c r="K586" s="27"/>
      <c r="L586" s="28"/>
      <c r="M586" s="28"/>
    </row>
    <row r="587" spans="1:13" ht="16.5" thickBot="1" x14ac:dyDescent="0.3">
      <c r="A587" s="25"/>
      <c r="B587" s="26"/>
      <c r="C587" s="26"/>
      <c r="D587" s="11"/>
      <c r="E587" s="27"/>
      <c r="F587" s="11"/>
      <c r="G587" s="25"/>
      <c r="H587" s="27"/>
      <c r="I587" s="25"/>
      <c r="J587" s="27"/>
      <c r="K587" s="27"/>
      <c r="L587" s="28"/>
      <c r="M587" s="28"/>
    </row>
    <row r="588" spans="1:13" ht="16.5" thickBot="1" x14ac:dyDescent="0.3">
      <c r="A588" s="25"/>
      <c r="B588" s="26"/>
      <c r="C588" s="26"/>
      <c r="D588" s="11"/>
      <c r="E588" s="27"/>
      <c r="F588" s="11"/>
      <c r="G588" s="25"/>
      <c r="H588" s="27"/>
      <c r="I588" s="25"/>
      <c r="J588" s="27"/>
      <c r="K588" s="27"/>
      <c r="L588" s="28"/>
      <c r="M588" s="28"/>
    </row>
    <row r="589" spans="1:13" ht="16.5" thickBot="1" x14ac:dyDescent="0.3">
      <c r="A589" s="25"/>
      <c r="B589" s="26"/>
      <c r="C589" s="26"/>
      <c r="D589" s="11"/>
      <c r="E589" s="27"/>
      <c r="F589" s="11"/>
      <c r="G589" s="25"/>
      <c r="H589" s="27"/>
      <c r="I589" s="25"/>
      <c r="J589" s="27"/>
      <c r="K589" s="27"/>
      <c r="L589" s="28"/>
      <c r="M589" s="28"/>
    </row>
    <row r="590" spans="1:13" ht="16.5" thickBot="1" x14ac:dyDescent="0.3">
      <c r="A590" s="25"/>
      <c r="B590" s="26"/>
      <c r="C590" s="26"/>
      <c r="D590" s="11"/>
      <c r="E590" s="27"/>
      <c r="F590" s="11"/>
      <c r="G590" s="25"/>
      <c r="H590" s="27"/>
      <c r="I590" s="25"/>
      <c r="J590" s="27"/>
      <c r="K590" s="27"/>
      <c r="L590" s="28"/>
      <c r="M590" s="28"/>
    </row>
    <row r="591" spans="1:13" ht="16.5" thickBot="1" x14ac:dyDescent="0.3">
      <c r="A591" s="25"/>
      <c r="B591" s="26"/>
      <c r="C591" s="26"/>
      <c r="D591" s="11"/>
      <c r="E591" s="27"/>
      <c r="F591" s="11"/>
      <c r="G591" s="25"/>
      <c r="H591" s="27"/>
      <c r="I591" s="25"/>
      <c r="J591" s="27"/>
      <c r="K591" s="27"/>
      <c r="L591" s="28"/>
      <c r="M591" s="28"/>
    </row>
    <row r="592" spans="1:13" ht="16.5" thickBot="1" x14ac:dyDescent="0.3">
      <c r="A592" s="25"/>
      <c r="B592" s="26"/>
      <c r="C592" s="26"/>
      <c r="D592" s="11"/>
      <c r="E592" s="27"/>
      <c r="F592" s="11"/>
      <c r="G592" s="25"/>
      <c r="H592" s="27"/>
      <c r="I592" s="25"/>
      <c r="J592" s="27"/>
      <c r="K592" s="27"/>
      <c r="L592" s="28"/>
      <c r="M592" s="28"/>
    </row>
    <row r="593" spans="1:13" ht="16.5" thickBot="1" x14ac:dyDescent="0.3">
      <c r="A593" s="25"/>
      <c r="B593" s="26"/>
      <c r="C593" s="26"/>
      <c r="D593" s="11"/>
      <c r="E593" s="27"/>
      <c r="F593" s="11"/>
      <c r="G593" s="25"/>
      <c r="H593" s="27"/>
      <c r="I593" s="25"/>
      <c r="J593" s="27"/>
      <c r="K593" s="27"/>
      <c r="L593" s="28"/>
      <c r="M593" s="28"/>
    </row>
    <row r="594" spans="1:13" ht="16.5" thickBot="1" x14ac:dyDescent="0.3">
      <c r="A594" s="25"/>
      <c r="B594" s="26"/>
      <c r="C594" s="26"/>
      <c r="D594" s="11"/>
      <c r="E594" s="27"/>
      <c r="F594" s="11"/>
      <c r="G594" s="25"/>
      <c r="H594" s="27"/>
      <c r="I594" s="25"/>
      <c r="J594" s="27"/>
      <c r="K594" s="27"/>
      <c r="L594" s="28"/>
      <c r="M594" s="28"/>
    </row>
    <row r="595" spans="1:13" ht="16.5" thickBot="1" x14ac:dyDescent="0.3">
      <c r="A595" s="25"/>
      <c r="B595" s="26"/>
      <c r="C595" s="26"/>
      <c r="D595" s="11"/>
      <c r="E595" s="27"/>
      <c r="F595" s="11"/>
      <c r="G595" s="25"/>
      <c r="H595" s="27"/>
      <c r="I595" s="25"/>
      <c r="J595" s="27"/>
      <c r="K595" s="27"/>
      <c r="L595" s="28"/>
      <c r="M595" s="28"/>
    </row>
    <row r="596" spans="1:13" ht="16.5" thickBot="1" x14ac:dyDescent="0.3">
      <c r="A596" s="25"/>
      <c r="B596" s="26"/>
      <c r="C596" s="26"/>
      <c r="D596" s="11"/>
      <c r="E596" s="27"/>
      <c r="F596" s="11"/>
      <c r="G596" s="25"/>
      <c r="H596" s="27"/>
      <c r="I596" s="25"/>
      <c r="J596" s="27"/>
      <c r="K596" s="27"/>
      <c r="L596" s="28"/>
      <c r="M596" s="28"/>
    </row>
    <row r="597" spans="1:13" ht="16.5" thickBot="1" x14ac:dyDescent="0.3">
      <c r="A597" s="25"/>
      <c r="B597" s="26"/>
      <c r="C597" s="26"/>
      <c r="D597" s="11"/>
      <c r="E597" s="27"/>
      <c r="F597" s="11"/>
      <c r="G597" s="25"/>
      <c r="H597" s="27"/>
      <c r="I597" s="25"/>
      <c r="J597" s="27"/>
      <c r="K597" s="27"/>
      <c r="L597" s="28"/>
      <c r="M597" s="28"/>
    </row>
    <row r="598" spans="1:13" ht="16.5" thickBot="1" x14ac:dyDescent="0.3">
      <c r="A598" s="25"/>
      <c r="B598" s="26"/>
      <c r="C598" s="26"/>
      <c r="D598" s="11"/>
      <c r="E598" s="27"/>
      <c r="F598" s="11"/>
      <c r="G598" s="25"/>
      <c r="H598" s="27"/>
      <c r="I598" s="25"/>
      <c r="J598" s="27"/>
      <c r="K598" s="27"/>
      <c r="L598" s="28"/>
      <c r="M598" s="28"/>
    </row>
    <row r="599" spans="1:13" ht="16.5" thickBot="1" x14ac:dyDescent="0.3">
      <c r="A599" s="25"/>
      <c r="B599" s="26"/>
      <c r="C599" s="26"/>
      <c r="D599" s="11"/>
      <c r="E599" s="27"/>
      <c r="F599" s="11"/>
      <c r="G599" s="25"/>
      <c r="H599" s="27"/>
      <c r="I599" s="25"/>
      <c r="J599" s="27"/>
      <c r="K599" s="27"/>
      <c r="L599" s="28"/>
      <c r="M599" s="28"/>
    </row>
    <row r="600" spans="1:13" ht="16.5" thickBot="1" x14ac:dyDescent="0.3">
      <c r="A600" s="25"/>
      <c r="B600" s="26"/>
      <c r="C600" s="26"/>
      <c r="D600" s="11"/>
      <c r="E600" s="27"/>
      <c r="F600" s="11"/>
      <c r="G600" s="25"/>
      <c r="H600" s="27"/>
      <c r="I600" s="25"/>
      <c r="J600" s="27"/>
      <c r="K600" s="27"/>
      <c r="L600" s="28"/>
      <c r="M600" s="28"/>
    </row>
    <row r="601" spans="1:13" ht="16.5" thickBot="1" x14ac:dyDescent="0.3">
      <c r="A601" s="25"/>
      <c r="B601" s="26"/>
      <c r="C601" s="26"/>
      <c r="D601" s="11"/>
      <c r="E601" s="27"/>
      <c r="F601" s="11"/>
      <c r="G601" s="25"/>
      <c r="H601" s="27"/>
      <c r="I601" s="25"/>
      <c r="J601" s="27"/>
      <c r="K601" s="27"/>
      <c r="L601" s="28"/>
      <c r="M601" s="28"/>
    </row>
    <row r="602" spans="1:13" ht="16.5" thickBot="1" x14ac:dyDescent="0.3">
      <c r="A602" s="25"/>
      <c r="B602" s="26"/>
      <c r="C602" s="26"/>
      <c r="D602" s="11"/>
      <c r="E602" s="27"/>
      <c r="F602" s="11"/>
      <c r="G602" s="25"/>
      <c r="H602" s="27"/>
      <c r="I602" s="25"/>
      <c r="J602" s="27"/>
      <c r="K602" s="27"/>
      <c r="L602" s="28"/>
      <c r="M602" s="28"/>
    </row>
    <row r="603" spans="1:13" ht="16.5" thickBot="1" x14ac:dyDescent="0.3">
      <c r="A603" s="25"/>
      <c r="B603" s="26"/>
      <c r="C603" s="26"/>
      <c r="D603" s="11"/>
      <c r="E603" s="27"/>
      <c r="F603" s="11"/>
      <c r="G603" s="25"/>
      <c r="H603" s="27"/>
      <c r="I603" s="25"/>
      <c r="J603" s="27"/>
      <c r="K603" s="27"/>
      <c r="L603" s="28"/>
      <c r="M603" s="28"/>
    </row>
    <row r="604" spans="1:13" ht="16.5" thickBot="1" x14ac:dyDescent="0.3">
      <c r="A604" s="25"/>
      <c r="B604" s="26"/>
      <c r="C604" s="26"/>
      <c r="D604" s="11"/>
      <c r="E604" s="27"/>
      <c r="F604" s="11"/>
      <c r="G604" s="25"/>
      <c r="H604" s="27"/>
      <c r="I604" s="25"/>
      <c r="J604" s="27"/>
      <c r="K604" s="27"/>
      <c r="L604" s="28"/>
      <c r="M604" s="28"/>
    </row>
    <row r="605" spans="1:13" ht="16.5" thickBot="1" x14ac:dyDescent="0.3">
      <c r="A605" s="25"/>
      <c r="B605" s="26"/>
      <c r="C605" s="26"/>
      <c r="D605" s="11"/>
      <c r="E605" s="27"/>
      <c r="F605" s="11"/>
      <c r="G605" s="25"/>
      <c r="H605" s="27"/>
      <c r="I605" s="25"/>
      <c r="J605" s="27"/>
      <c r="K605" s="27"/>
      <c r="L605" s="28"/>
      <c r="M605" s="28"/>
    </row>
    <row r="606" spans="1:13" ht="16.5" thickBot="1" x14ac:dyDescent="0.3">
      <c r="A606" s="25"/>
      <c r="B606" s="26"/>
      <c r="C606" s="26"/>
      <c r="D606" s="11"/>
      <c r="E606" s="27"/>
      <c r="F606" s="11"/>
      <c r="G606" s="25"/>
      <c r="H606" s="27"/>
      <c r="I606" s="25"/>
      <c r="J606" s="27"/>
      <c r="K606" s="27"/>
      <c r="L606" s="28"/>
      <c r="M606" s="28"/>
    </row>
    <row r="607" spans="1:13" ht="16.5" thickBot="1" x14ac:dyDescent="0.3">
      <c r="A607" s="25"/>
      <c r="B607" s="26"/>
      <c r="C607" s="26"/>
      <c r="D607" s="11"/>
      <c r="E607" s="27"/>
      <c r="F607" s="11"/>
      <c r="G607" s="25"/>
      <c r="H607" s="27"/>
      <c r="I607" s="25"/>
      <c r="J607" s="27"/>
      <c r="K607" s="27"/>
      <c r="L607" s="28"/>
      <c r="M607" s="28"/>
    </row>
    <row r="608" spans="1:13" ht="16.5" thickBot="1" x14ac:dyDescent="0.3">
      <c r="A608" s="25"/>
      <c r="B608" s="26"/>
      <c r="C608" s="26"/>
      <c r="D608" s="11"/>
      <c r="E608" s="27"/>
      <c r="F608" s="11"/>
      <c r="G608" s="25"/>
      <c r="H608" s="27"/>
      <c r="I608" s="25"/>
      <c r="J608" s="27"/>
      <c r="K608" s="27"/>
      <c r="L608" s="28"/>
      <c r="M608" s="28"/>
    </row>
    <row r="609" spans="1:13" ht="16.5" thickBot="1" x14ac:dyDescent="0.3">
      <c r="A609" s="25"/>
      <c r="B609" s="26"/>
      <c r="C609" s="26"/>
      <c r="D609" s="11"/>
      <c r="E609" s="27"/>
      <c r="F609" s="11"/>
      <c r="G609" s="25"/>
      <c r="H609" s="27"/>
      <c r="I609" s="25"/>
      <c r="J609" s="27"/>
      <c r="K609" s="27"/>
      <c r="L609" s="28"/>
      <c r="M609" s="28"/>
    </row>
    <row r="610" spans="1:13" ht="16.5" thickBot="1" x14ac:dyDescent="0.3">
      <c r="A610" s="25"/>
      <c r="B610" s="26"/>
      <c r="C610" s="26"/>
      <c r="D610" s="11"/>
      <c r="E610" s="27"/>
      <c r="F610" s="11"/>
      <c r="G610" s="25"/>
      <c r="H610" s="27"/>
      <c r="I610" s="25"/>
      <c r="J610" s="27"/>
      <c r="K610" s="27"/>
      <c r="L610" s="28"/>
      <c r="M610" s="28"/>
    </row>
    <row r="611" spans="1:13" ht="16.5" thickBot="1" x14ac:dyDescent="0.3">
      <c r="A611" s="25"/>
      <c r="B611" s="26"/>
      <c r="C611" s="26"/>
      <c r="D611" s="11"/>
      <c r="E611" s="27"/>
      <c r="F611" s="11"/>
      <c r="G611" s="25"/>
      <c r="H611" s="27"/>
      <c r="I611" s="25"/>
      <c r="J611" s="27"/>
      <c r="K611" s="27"/>
      <c r="L611" s="28"/>
      <c r="M611" s="28"/>
    </row>
    <row r="612" spans="1:13" ht="16.5" thickBot="1" x14ac:dyDescent="0.3">
      <c r="A612" s="25"/>
      <c r="B612" s="26"/>
      <c r="C612" s="26"/>
      <c r="D612" s="11"/>
      <c r="E612" s="27"/>
      <c r="F612" s="11"/>
      <c r="G612" s="25"/>
      <c r="H612" s="27"/>
      <c r="I612" s="25"/>
      <c r="J612" s="27"/>
      <c r="K612" s="27"/>
      <c r="L612" s="28"/>
      <c r="M612" s="28"/>
    </row>
    <row r="613" spans="1:13" ht="16.5" thickBot="1" x14ac:dyDescent="0.3">
      <c r="A613" s="25"/>
      <c r="B613" s="26"/>
      <c r="C613" s="26"/>
      <c r="D613" s="11"/>
      <c r="E613" s="27"/>
      <c r="F613" s="11"/>
      <c r="G613" s="25"/>
      <c r="H613" s="27"/>
      <c r="I613" s="25"/>
      <c r="J613" s="27"/>
      <c r="K613" s="27"/>
      <c r="L613" s="28"/>
      <c r="M613" s="28"/>
    </row>
    <row r="614" spans="1:13" ht="16.5" thickBot="1" x14ac:dyDescent="0.3">
      <c r="A614" s="25"/>
      <c r="B614" s="26"/>
      <c r="C614" s="26"/>
      <c r="D614" s="11"/>
      <c r="E614" s="27"/>
      <c r="F614" s="11"/>
      <c r="G614" s="25"/>
      <c r="H614" s="27"/>
      <c r="I614" s="25"/>
      <c r="J614" s="27"/>
      <c r="K614" s="27"/>
      <c r="L614" s="28"/>
      <c r="M614" s="28"/>
    </row>
    <row r="615" spans="1:13" ht="16.5" thickBot="1" x14ac:dyDescent="0.3">
      <c r="A615" s="25"/>
      <c r="B615" s="26"/>
      <c r="C615" s="26"/>
      <c r="D615" s="11"/>
      <c r="E615" s="27"/>
      <c r="F615" s="11"/>
      <c r="G615" s="25"/>
      <c r="H615" s="27"/>
      <c r="I615" s="25"/>
      <c r="J615" s="27"/>
      <c r="K615" s="27"/>
      <c r="L615" s="28"/>
      <c r="M615" s="28"/>
    </row>
    <row r="616" spans="1:13" ht="16.5" thickBot="1" x14ac:dyDescent="0.3">
      <c r="A616" s="25"/>
      <c r="B616" s="26"/>
      <c r="C616" s="26"/>
      <c r="D616" s="11"/>
      <c r="E616" s="27"/>
      <c r="F616" s="11"/>
      <c r="G616" s="25"/>
      <c r="H616" s="27"/>
      <c r="I616" s="25"/>
      <c r="J616" s="27"/>
      <c r="K616" s="27"/>
      <c r="L616" s="28"/>
      <c r="M616" s="28"/>
    </row>
    <row r="617" spans="1:13" ht="16.5" thickBot="1" x14ac:dyDescent="0.3">
      <c r="A617" s="25"/>
      <c r="B617" s="26"/>
      <c r="C617" s="26"/>
      <c r="D617" s="11"/>
      <c r="E617" s="27"/>
      <c r="F617" s="11"/>
      <c r="G617" s="25"/>
      <c r="H617" s="27"/>
      <c r="I617" s="25"/>
      <c r="J617" s="27"/>
      <c r="K617" s="27"/>
      <c r="L617" s="28"/>
      <c r="M617" s="28"/>
    </row>
    <row r="618" spans="1:13" ht="16.5" thickBot="1" x14ac:dyDescent="0.3">
      <c r="A618" s="25"/>
      <c r="B618" s="26"/>
      <c r="C618" s="26"/>
      <c r="D618" s="11"/>
      <c r="E618" s="27"/>
      <c r="F618" s="11"/>
      <c r="G618" s="25"/>
      <c r="H618" s="27"/>
      <c r="I618" s="25"/>
      <c r="J618" s="27"/>
      <c r="K618" s="27"/>
      <c r="L618" s="28"/>
      <c r="M618" s="28"/>
    </row>
    <row r="619" spans="1:13" ht="16.5" thickBot="1" x14ac:dyDescent="0.3">
      <c r="A619" s="25"/>
      <c r="B619" s="26"/>
      <c r="C619" s="26"/>
      <c r="D619" s="11"/>
      <c r="E619" s="27"/>
      <c r="F619" s="11"/>
      <c r="G619" s="25"/>
      <c r="H619" s="27"/>
      <c r="I619" s="25"/>
      <c r="J619" s="27"/>
      <c r="K619" s="27"/>
      <c r="L619" s="28"/>
      <c r="M619" s="28"/>
    </row>
    <row r="620" spans="1:13" ht="16.5" thickBot="1" x14ac:dyDescent="0.3">
      <c r="A620" s="25"/>
      <c r="B620" s="26"/>
      <c r="C620" s="26"/>
      <c r="D620" s="11"/>
      <c r="E620" s="27"/>
      <c r="F620" s="11"/>
      <c r="G620" s="25"/>
      <c r="H620" s="27"/>
      <c r="I620" s="25"/>
      <c r="J620" s="27"/>
      <c r="K620" s="27"/>
      <c r="L620" s="28"/>
      <c r="M620" s="28"/>
    </row>
    <row r="621" spans="1:13" ht="16.5" thickBot="1" x14ac:dyDescent="0.3">
      <c r="A621" s="25"/>
      <c r="B621" s="26"/>
      <c r="C621" s="26"/>
      <c r="D621" s="11"/>
      <c r="E621" s="27"/>
      <c r="F621" s="11"/>
      <c r="G621" s="25"/>
      <c r="H621" s="27"/>
      <c r="I621" s="25"/>
      <c r="J621" s="27"/>
      <c r="K621" s="27"/>
      <c r="L621" s="28"/>
      <c r="M621" s="28"/>
    </row>
    <row r="622" spans="1:13" ht="16.5" thickBot="1" x14ac:dyDescent="0.3">
      <c r="A622" s="25"/>
      <c r="B622" s="26"/>
      <c r="C622" s="26"/>
      <c r="D622" s="11"/>
      <c r="E622" s="27"/>
      <c r="F622" s="11"/>
      <c r="G622" s="25"/>
      <c r="H622" s="27"/>
      <c r="I622" s="25"/>
      <c r="J622" s="27"/>
      <c r="K622" s="27"/>
      <c r="L622" s="28"/>
      <c r="M622" s="28"/>
    </row>
    <row r="623" spans="1:13" ht="16.5" thickBot="1" x14ac:dyDescent="0.3">
      <c r="A623" s="25"/>
      <c r="B623" s="26"/>
      <c r="C623" s="26"/>
      <c r="D623" s="11"/>
      <c r="E623" s="27"/>
      <c r="F623" s="11"/>
      <c r="G623" s="25"/>
      <c r="H623" s="27"/>
      <c r="I623" s="25"/>
      <c r="J623" s="27"/>
      <c r="K623" s="27"/>
      <c r="L623" s="28"/>
      <c r="M623" s="28"/>
    </row>
    <row r="624" spans="1:13" ht="16.5" thickBot="1" x14ac:dyDescent="0.3">
      <c r="A624" s="25"/>
      <c r="B624" s="26"/>
      <c r="C624" s="26"/>
      <c r="D624" s="11"/>
      <c r="E624" s="27"/>
      <c r="F624" s="11"/>
      <c r="G624" s="25"/>
      <c r="H624" s="27"/>
      <c r="I624" s="25"/>
      <c r="J624" s="27"/>
      <c r="K624" s="27"/>
      <c r="L624" s="28"/>
      <c r="M624" s="28"/>
    </row>
    <row r="625" spans="1:13" ht="16.5" thickBot="1" x14ac:dyDescent="0.3">
      <c r="A625" s="25"/>
      <c r="B625" s="26"/>
      <c r="C625" s="26"/>
      <c r="D625" s="11"/>
      <c r="E625" s="27"/>
      <c r="F625" s="11"/>
      <c r="G625" s="25"/>
      <c r="H625" s="27"/>
      <c r="I625" s="25"/>
      <c r="J625" s="27"/>
      <c r="K625" s="27"/>
      <c r="L625" s="28"/>
      <c r="M625" s="28"/>
    </row>
    <row r="626" spans="1:13" ht="16.5" thickBot="1" x14ac:dyDescent="0.3">
      <c r="A626" s="25"/>
      <c r="B626" s="26"/>
      <c r="C626" s="26"/>
      <c r="D626" s="11"/>
      <c r="E626" s="27"/>
      <c r="F626" s="11"/>
      <c r="G626" s="25"/>
      <c r="H626" s="27"/>
      <c r="I626" s="25"/>
      <c r="J626" s="27"/>
      <c r="K626" s="27"/>
      <c r="L626" s="28"/>
      <c r="M626" s="28"/>
    </row>
    <row r="627" spans="1:13" ht="16.5" thickBot="1" x14ac:dyDescent="0.3">
      <c r="A627" s="25"/>
      <c r="B627" s="26"/>
      <c r="C627" s="26"/>
      <c r="D627" s="11"/>
      <c r="E627" s="27"/>
      <c r="F627" s="11"/>
      <c r="G627" s="25"/>
      <c r="H627" s="27"/>
      <c r="I627" s="25"/>
      <c r="J627" s="27"/>
      <c r="K627" s="27"/>
      <c r="L627" s="28"/>
      <c r="M627" s="28"/>
    </row>
    <row r="628" spans="1:13" ht="16.5" thickBot="1" x14ac:dyDescent="0.3">
      <c r="A628" s="25"/>
      <c r="B628" s="26"/>
      <c r="C628" s="26"/>
      <c r="D628" s="11"/>
      <c r="E628" s="27"/>
      <c r="F628" s="11"/>
      <c r="G628" s="25"/>
      <c r="H628" s="27"/>
      <c r="I628" s="25"/>
      <c r="J628" s="27"/>
      <c r="K628" s="27"/>
      <c r="L628" s="28"/>
      <c r="M628" s="28"/>
    </row>
    <row r="629" spans="1:13" ht="16.5" thickBot="1" x14ac:dyDescent="0.3">
      <c r="A629" s="25"/>
      <c r="B629" s="26"/>
      <c r="C629" s="26"/>
      <c r="D629" s="11"/>
      <c r="E629" s="27"/>
      <c r="F629" s="27"/>
      <c r="G629" s="25"/>
      <c r="H629" s="27"/>
      <c r="I629" s="25"/>
      <c r="J629" s="27"/>
      <c r="K629" s="27"/>
      <c r="L629" s="28"/>
      <c r="M629" s="28"/>
    </row>
  </sheetData>
  <conditionalFormatting sqref="E1:E1048576">
    <cfRule type="colorScale" priority="2">
      <colorScale>
        <cfvo type="min"/>
        <cfvo type="num" val="120"/>
        <cfvo type="num" val="180"/>
        <color rgb="FF63BE7B"/>
        <color rgb="FFFFEB84"/>
        <color rgb="FFF8696B"/>
      </colorScale>
    </cfRule>
  </conditionalFormatting>
  <conditionalFormatting sqref="F1:F1048576">
    <cfRule type="colorScale" priority="1">
      <colorScale>
        <cfvo type="min"/>
        <cfvo type="num" val="80"/>
        <cfvo type="num" val="110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zoomScale="90" zoomScaleNormal="90" workbookViewId="0">
      <selection activeCell="C10" sqref="C10"/>
    </sheetView>
  </sheetViews>
  <sheetFormatPr defaultRowHeight="15.75" x14ac:dyDescent="0.25"/>
  <cols>
    <col min="1" max="1" width="22.75" customWidth="1"/>
  </cols>
  <sheetData>
    <row r="1" spans="1:3" x14ac:dyDescent="0.25">
      <c r="A1" s="5" t="s">
        <v>26</v>
      </c>
    </row>
    <row r="2" spans="1:3" x14ac:dyDescent="0.25">
      <c r="A2" t="s">
        <v>27</v>
      </c>
      <c r="B2">
        <f>LOOKUP(9.99999999999999E+307,Table2[Patient Number]:Table2[Patient Number])</f>
        <v>30</v>
      </c>
    </row>
    <row r="3" spans="1:3" x14ac:dyDescent="0.25">
      <c r="A3" t="s">
        <v>28</v>
      </c>
      <c r="B3">
        <f>(ROWS(Table2[Patient Number]))/B2</f>
        <v>20.933333333333334</v>
      </c>
    </row>
    <row r="4" spans="1:3" x14ac:dyDescent="0.25">
      <c r="A4" t="s">
        <v>34</v>
      </c>
      <c r="B4">
        <f>(ROWS(Table2[Patient Number]))</f>
        <v>628</v>
      </c>
    </row>
    <row r="6" spans="1:3" x14ac:dyDescent="0.25">
      <c r="A6" s="5" t="s">
        <v>29</v>
      </c>
    </row>
    <row r="7" spans="1:3" x14ac:dyDescent="0.25">
      <c r="A7" t="s">
        <v>31</v>
      </c>
      <c r="B7">
        <f>COUNTIFS(Table2[Systolic Blood Pressure], "&gt;120", Table2[Systolic Blood Pressure], "&lt;139") + COUNTIFS(Table2[Diastolic Blood Pressure], "&gt;80", Table2[Diastolic Blood Pressure], "&lt;90") - COUNTIFS(Table2[Systolic Blood Pressure], "&gt;120", Table2[Systolic Blood Pressure], "&lt;139", Table2[Diastolic Blood Pressure], "&gt;80", Table2[Diastolic Blood Pressure], "&lt;90")</f>
        <v>51</v>
      </c>
    </row>
    <row r="8" spans="1:3" x14ac:dyDescent="0.25">
      <c r="A8" t="s">
        <v>32</v>
      </c>
      <c r="B8">
        <f>COUNTIF(Table2[Systolic Blood Pressure], "&gt;139") + COUNTIF(Table2[Diastolic Blood Pressure], "&gt;90") - COUNTIFS(Table2[Systolic Blood Pressure], "&gt;139", Table2[Diastolic Blood Pressure], "&gt;90")</f>
        <v>91</v>
      </c>
    </row>
    <row r="9" spans="1:3" x14ac:dyDescent="0.25">
      <c r="A9" t="s">
        <v>30</v>
      </c>
      <c r="B9">
        <f>B7+B8</f>
        <v>142</v>
      </c>
    </row>
    <row r="11" spans="1:3" x14ac:dyDescent="0.25">
      <c r="A11" t="s">
        <v>33</v>
      </c>
      <c r="B11" s="6">
        <f>B7/B4</f>
        <v>8.1210191082802544E-2</v>
      </c>
    </row>
    <row r="12" spans="1:3" x14ac:dyDescent="0.25">
      <c r="A12" t="s">
        <v>35</v>
      </c>
      <c r="B12" s="6">
        <f>B8/B4</f>
        <v>0.14490445859872611</v>
      </c>
    </row>
    <row r="13" spans="1:3" x14ac:dyDescent="0.25">
      <c r="A13" t="s">
        <v>36</v>
      </c>
      <c r="B13" s="6">
        <f>B9/B4</f>
        <v>0.22611464968152867</v>
      </c>
    </row>
    <row r="15" spans="1:3" x14ac:dyDescent="0.25">
      <c r="A15" s="5" t="s">
        <v>37</v>
      </c>
      <c r="B15" t="s">
        <v>40</v>
      </c>
      <c r="C15" t="s">
        <v>41</v>
      </c>
    </row>
    <row r="16" spans="1:3" x14ac:dyDescent="0.25">
      <c r="A16" t="s">
        <v>38</v>
      </c>
      <c r="B16" s="7">
        <f>AVERAGEIF(Table2[Gender], "=*M", Table2[Systolic Blood Pressure] )</f>
        <v>142.6888888888889</v>
      </c>
      <c r="C16" s="7">
        <f>AVERAGEIF(Table2[Gender], "=*M", Table2[Diastolic Blood Pressure] )</f>
        <v>87.733333333333334</v>
      </c>
    </row>
    <row r="17" spans="1:5" x14ac:dyDescent="0.25">
      <c r="A17" t="s">
        <v>39</v>
      </c>
      <c r="B17" s="7">
        <f>AVERAGEIF(Table2[Gender], "=*F", Table2[Systolic Blood Pressure] )</f>
        <v>143.7608695652174</v>
      </c>
      <c r="C17" s="7">
        <f>AVERAGEIF(Table2[Gender], "=*F", Table2[Diastolic Blood Pressure] )</f>
        <v>91.75</v>
      </c>
    </row>
    <row r="18" spans="1:5" x14ac:dyDescent="0.25">
      <c r="A18" t="s">
        <v>42</v>
      </c>
      <c r="B18" s="7">
        <f>AVERAGE(Table2[Systolic Blood Pressure])</f>
        <v>143.72027972027973</v>
      </c>
      <c r="C18" s="7">
        <f>AVERAGE(Table2[Diastolic Blood Pressure])</f>
        <v>90.657342657342653</v>
      </c>
    </row>
    <row r="20" spans="1:5" x14ac:dyDescent="0.25">
      <c r="A20" s="5" t="s">
        <v>43</v>
      </c>
      <c r="B20" s="8" t="s">
        <v>869</v>
      </c>
    </row>
    <row r="21" spans="1:5" x14ac:dyDescent="0.25">
      <c r="A21" s="8"/>
      <c r="B21" s="29" t="s">
        <v>868</v>
      </c>
      <c r="C21" t="s">
        <v>70</v>
      </c>
      <c r="D21" t="s">
        <v>71</v>
      </c>
      <c r="E21" t="s">
        <v>72</v>
      </c>
    </row>
    <row r="22" spans="1:5" x14ac:dyDescent="0.25">
      <c r="A22" t="s">
        <v>44</v>
      </c>
      <c r="B22">
        <f>COUNTIF(Table2[Medications Prescribed], "*dic*") + COUNTIF(Table2[Medications Prescribed], "*ibu*") + COUNTIF(Table2[Medications Prescribed], "*para*") + COUNTIF(Table2[Medications Prescribed], "*tyl*") + COUNTIF(Table2[Medications Prescribed], "*dolex*")</f>
        <v>213</v>
      </c>
      <c r="D22">
        <v>155</v>
      </c>
      <c r="E22">
        <v>170</v>
      </c>
    </row>
    <row r="23" spans="1:5" x14ac:dyDescent="0.25">
      <c r="A23" t="s">
        <v>45</v>
      </c>
      <c r="B23">
        <f>COUNTIF(Table2[Medications Prescribed], "*hctz*")+COUNTIF(Table2[Medications Prescribed], "*hyd*") + COUNTIF(Table2[Medications Prescribed], "*enal*")</f>
        <v>68</v>
      </c>
      <c r="D23">
        <v>62</v>
      </c>
      <c r="E23">
        <v>80</v>
      </c>
    </row>
    <row r="24" spans="1:5" x14ac:dyDescent="0.25">
      <c r="A24" t="s">
        <v>46</v>
      </c>
      <c r="B24">
        <f>COUNTIF(Table2[Medications Prescribed], "*anta*") + COUNTIF(Table2[Medications Prescribed], "*alma*") + COUNTIF(Table2[Medications Prescribed], "*sorb*") + COUNTIF(Table2[Medications Prescribed], "*omep*") + COUNTIF(Table2[Medications Prescribed], "*ranit*")</f>
        <v>61</v>
      </c>
    </row>
    <row r="25" spans="1:5" x14ac:dyDescent="0.25">
      <c r="A25" t="s">
        <v>47</v>
      </c>
      <c r="B25">
        <f>COUNTIF(Table2[Medications Prescribed], "*irofol*") + COUNTIF(Table2[Medications Prescribed], "*fer*") + COUNTIF(Table2[Medications Prescribed], "*iron*")</f>
        <v>106</v>
      </c>
    </row>
    <row r="26" spans="1:5" x14ac:dyDescent="0.25">
      <c r="A26" t="s">
        <v>48</v>
      </c>
      <c r="B26">
        <f xml:space="preserve"> COUNTIF(Table2[Medications Prescribed], "*mtv*") + COUNTIF(Table2[Medications Prescribed], "*b com*")</f>
        <v>143</v>
      </c>
    </row>
    <row r="27" spans="1:5" x14ac:dyDescent="0.25">
      <c r="A27" t="s">
        <v>49</v>
      </c>
      <c r="B27">
        <f xml:space="preserve"> COUNTIF(Table2[Medications Prescribed], "*folic*")</f>
        <v>0</v>
      </c>
    </row>
    <row r="28" spans="1:5" x14ac:dyDescent="0.25">
      <c r="A28" t="s">
        <v>50</v>
      </c>
      <c r="B28">
        <f xml:space="preserve"> COUNTIF(Table2[Medications Prescribed], "*keto*")</f>
        <v>7</v>
      </c>
    </row>
    <row r="29" spans="1:5" x14ac:dyDescent="0.25">
      <c r="A29" t="s">
        <v>51</v>
      </c>
      <c r="B29">
        <f xml:space="preserve"> COUNTIF(Table2[Medications Prescribed], "*amox*") + COUNTIF(Table2[Medications Prescribed], "*cotri*") + COUNTIF(Table2[Medications Prescribed], "*cipro*") + COUNTIF(Table2[Medications Prescribed], "*metro*")</f>
        <v>61</v>
      </c>
      <c r="D29">
        <v>68</v>
      </c>
      <c r="E29">
        <v>59</v>
      </c>
    </row>
    <row r="30" spans="1:5" x14ac:dyDescent="0.25">
      <c r="A30" t="s">
        <v>52</v>
      </c>
      <c r="B30">
        <f xml:space="preserve"> COUNTIF(Table2[Medications Prescribed], "*alben*")</f>
        <v>45</v>
      </c>
      <c r="D30">
        <v>31</v>
      </c>
      <c r="E30">
        <v>80</v>
      </c>
    </row>
    <row r="31" spans="1:5" x14ac:dyDescent="0.25">
      <c r="A31" t="s">
        <v>59</v>
      </c>
      <c r="B31">
        <f>B4-COUNTIF(Table2[Medications Prescribed], "*N/A*")</f>
        <v>624</v>
      </c>
    </row>
    <row r="33" spans="1:2" x14ac:dyDescent="0.25">
      <c r="A33" s="5" t="s">
        <v>53</v>
      </c>
    </row>
    <row r="34" spans="1:2" x14ac:dyDescent="0.25">
      <c r="A34" t="s">
        <v>54</v>
      </c>
      <c r="B34">
        <f>B4</f>
        <v>628</v>
      </c>
    </row>
    <row r="35" spans="1:2" x14ac:dyDescent="0.25">
      <c r="A35" t="s">
        <v>55</v>
      </c>
      <c r="B35">
        <f>COUNTIF(Table2[Gender], "*M*")</f>
        <v>139</v>
      </c>
    </row>
    <row r="36" spans="1:2" x14ac:dyDescent="0.25">
      <c r="A36" t="s">
        <v>56</v>
      </c>
      <c r="B36">
        <f>COUNTIF(Table2[Gender], "*F*")</f>
        <v>151</v>
      </c>
    </row>
    <row r="37" spans="1:2" x14ac:dyDescent="0.25">
      <c r="A37" t="s">
        <v>57</v>
      </c>
      <c r="B37" s="6">
        <f xml:space="preserve"> B35 / B34</f>
        <v>0.2213375796178344</v>
      </c>
    </row>
    <row r="38" spans="1:2" x14ac:dyDescent="0.25">
      <c r="A38" t="s">
        <v>58</v>
      </c>
      <c r="B38" s="6">
        <f xml:space="preserve"> B36 / B34</f>
        <v>0.24044585987261147</v>
      </c>
    </row>
    <row r="40" spans="1:2" x14ac:dyDescent="0.25">
      <c r="A40" t="s">
        <v>60</v>
      </c>
      <c r="B40">
        <f>COUNTIF(Table2[Age], "&lt;1")</f>
        <v>12</v>
      </c>
    </row>
    <row r="41" spans="1:2" x14ac:dyDescent="0.25">
      <c r="A41" t="s">
        <v>61</v>
      </c>
      <c r="B41">
        <f>COUNTIFS(Table2[Age], "&gt;.9", Table2[Age], "&lt;13")</f>
        <v>118</v>
      </c>
    </row>
    <row r="42" spans="1:2" x14ac:dyDescent="0.25">
      <c r="A42" t="s">
        <v>62</v>
      </c>
      <c r="B42">
        <f>COUNTIFS(Table2[Age], "&gt;=13", Table2[Age], "&lt;19")</f>
        <v>30</v>
      </c>
    </row>
    <row r="43" spans="1:2" x14ac:dyDescent="0.25">
      <c r="A43" t="s">
        <v>63</v>
      </c>
      <c r="B43">
        <f>COUNTIFS(Table2[Age], "&gt;=19", Table2[Age], "&lt;40")</f>
        <v>43</v>
      </c>
    </row>
    <row r="44" spans="1:2" x14ac:dyDescent="0.25">
      <c r="A44" t="s">
        <v>65</v>
      </c>
      <c r="B44">
        <f>COUNTIF(Table2[Age], "&gt;=40")</f>
        <v>96</v>
      </c>
    </row>
    <row r="45" spans="1:2" x14ac:dyDescent="0.25">
      <c r="A45" t="s">
        <v>64</v>
      </c>
      <c r="B45">
        <f>AVERAGE(Table2[Age])</f>
        <v>25.122742474916386</v>
      </c>
    </row>
    <row r="47" spans="1:2" x14ac:dyDescent="0.25">
      <c r="A47" t="s">
        <v>66</v>
      </c>
      <c r="B47">
        <f>COUNTIF(Table2[Age], "&lt;=18")</f>
        <v>160</v>
      </c>
    </row>
    <row r="48" spans="1:2" x14ac:dyDescent="0.25">
      <c r="A48" t="s">
        <v>67</v>
      </c>
      <c r="B48">
        <f>COUNTIF(Table2[Age], "&gt;18")</f>
        <v>139</v>
      </c>
    </row>
    <row r="49" spans="1:2" x14ac:dyDescent="0.25">
      <c r="A49" t="s">
        <v>68</v>
      </c>
      <c r="B49" s="6">
        <f>B47/B34</f>
        <v>0.25477707006369427</v>
      </c>
    </row>
    <row r="50" spans="1:2" x14ac:dyDescent="0.25">
      <c r="A50" t="s">
        <v>69</v>
      </c>
      <c r="B50" s="6">
        <f xml:space="preserve"> B48 / B34</f>
        <v>0.2213375796178344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Survey Data</vt:lpstr>
      <vt:lpstr>Data 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Cristhian Valor</dc:creator>
  <cp:lastModifiedBy>Hammad Usmani</cp:lastModifiedBy>
  <dcterms:created xsi:type="dcterms:W3CDTF">2014-01-13T19:16:46Z</dcterms:created>
  <dcterms:modified xsi:type="dcterms:W3CDTF">2015-06-02T16:25:42Z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1f90476a-e69d-445d-b82d-641259bebeed</vt:lpwstr>
  </property>
</Properties>
</file>